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1095" yWindow="-180" windowWidth="19440" windowHeight="5145" tabRatio="601" firstSheet="5" activeTab="5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MEMORIA RUA SEBASTIAO AUGUSTO" sheetId="18" state="hidden" r:id="rId5"/>
    <sheet name="CRONOGRAMA GERAL" sheetId="11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externalReferences>
    <externalReference r:id="rId11"/>
  </externalReferences>
  <definedNames>
    <definedName name="_xlnm.Print_Area" localSheetId="5">'CRONOGRAMA GERAL'!$A$1:$M$45</definedName>
    <definedName name="_xlnm.Print_Area" localSheetId="1">'CRONOGRAMA POR RUA'!$A$1:$T$40</definedName>
    <definedName name="_xlnm.Print_Area" localSheetId="0">'RELAÇÃO DAS RUAS'!$A$1:$G$34</definedName>
    <definedName name="_xlnm.Print_Titles" localSheetId="9">'Ruas Bambu com Daniel Parci (2)'!$3:$6</definedName>
  </definedNames>
  <calcPr calcId="125725"/>
</workbook>
</file>

<file path=xl/calcChain.xml><?xml version="1.0" encoding="utf-8"?>
<calcChain xmlns="http://schemas.openxmlformats.org/spreadsheetml/2006/main">
  <c r="I42" i="25"/>
  <c r="J42" s="1"/>
  <c r="I41"/>
  <c r="J41"/>
  <c r="I40"/>
  <c r="J40"/>
  <c r="I39"/>
  <c r="J39"/>
  <c r="I38"/>
  <c r="J38"/>
  <c r="I37"/>
  <c r="J37"/>
  <c r="I34"/>
  <c r="J34"/>
  <c r="I33"/>
  <c r="J33"/>
  <c r="I32"/>
  <c r="J32"/>
  <c r="J35" s="1"/>
  <c r="I29"/>
  <c r="I28"/>
  <c r="I27"/>
  <c r="I26"/>
  <c r="I25"/>
  <c r="I23"/>
  <c r="I21"/>
  <c r="I20"/>
  <c r="I19"/>
  <c r="I17"/>
  <c r="I16"/>
  <c r="I15"/>
  <c r="I11"/>
  <c r="J11"/>
  <c r="I10"/>
  <c r="J10"/>
  <c r="G7"/>
  <c r="J43" l="1"/>
  <c r="J12"/>
  <c r="J29"/>
  <c r="J25"/>
  <c r="J26"/>
  <c r="M12"/>
  <c r="J23"/>
  <c r="J15" l="1"/>
  <c r="J27"/>
  <c r="J28"/>
  <c r="L29" s="1"/>
  <c r="M29" s="1"/>
  <c r="J20"/>
  <c r="J21" l="1"/>
  <c r="J19"/>
  <c r="J16"/>
  <c r="J17"/>
  <c r="L23" l="1"/>
  <c r="M23" s="1"/>
  <c r="J30"/>
  <c r="J44" s="1"/>
  <c r="K12" l="1"/>
  <c r="K43"/>
  <c r="K35"/>
  <c r="K30"/>
  <c r="K44" l="1"/>
  <c r="I8" i="22" l="1"/>
  <c r="J8" s="1"/>
  <c r="J10" s="1"/>
  <c r="I9"/>
  <c r="J9" s="1"/>
  <c r="G13"/>
  <c r="G14" s="1"/>
  <c r="I13"/>
  <c r="J13"/>
  <c r="I14"/>
  <c r="I15"/>
  <c r="G17"/>
  <c r="I17"/>
  <c r="J17" s="1"/>
  <c r="I18"/>
  <c r="J18" s="1"/>
  <c r="G19"/>
  <c r="I19"/>
  <c r="G21"/>
  <c r="I21"/>
  <c r="G23"/>
  <c r="I23"/>
  <c r="J23" s="1"/>
  <c r="G24"/>
  <c r="I24"/>
  <c r="G25"/>
  <c r="G26" s="1"/>
  <c r="I25"/>
  <c r="J25" s="1"/>
  <c r="I26"/>
  <c r="G27"/>
  <c r="I27"/>
  <c r="J27" s="1"/>
  <c r="I30"/>
  <c r="J30" s="1"/>
  <c r="I31"/>
  <c r="J31" s="1"/>
  <c r="G32"/>
  <c r="I32"/>
  <c r="J32"/>
  <c r="G35"/>
  <c r="I35"/>
  <c r="J35" s="1"/>
  <c r="G36"/>
  <c r="I36"/>
  <c r="I37"/>
  <c r="J37"/>
  <c r="G38"/>
  <c r="I38"/>
  <c r="G39"/>
  <c r="I39"/>
  <c r="J39" s="1"/>
  <c r="I40"/>
  <c r="J40" s="1"/>
  <c r="G8" i="19"/>
  <c r="I8"/>
  <c r="G9"/>
  <c r="I9"/>
  <c r="J9"/>
  <c r="G13"/>
  <c r="G14" s="1"/>
  <c r="I13"/>
  <c r="I14"/>
  <c r="I15"/>
  <c r="G17"/>
  <c r="G19" s="1"/>
  <c r="I17"/>
  <c r="J17" s="1"/>
  <c r="I18"/>
  <c r="J18" s="1"/>
  <c r="I19"/>
  <c r="G21"/>
  <c r="I21"/>
  <c r="G23"/>
  <c r="I23"/>
  <c r="J23" s="1"/>
  <c r="G24"/>
  <c r="I24"/>
  <c r="J24" s="1"/>
  <c r="G25"/>
  <c r="G26" s="1"/>
  <c r="I25"/>
  <c r="I26"/>
  <c r="G27"/>
  <c r="I27"/>
  <c r="J27" s="1"/>
  <c r="I30"/>
  <c r="J30"/>
  <c r="I31"/>
  <c r="J31"/>
  <c r="G32"/>
  <c r="I32"/>
  <c r="J32" s="1"/>
  <c r="G35"/>
  <c r="I35"/>
  <c r="J35" s="1"/>
  <c r="G36"/>
  <c r="I36"/>
  <c r="I37"/>
  <c r="J37" s="1"/>
  <c r="G38"/>
  <c r="I38"/>
  <c r="G39"/>
  <c r="I39"/>
  <c r="J39" s="1"/>
  <c r="I40"/>
  <c r="J40" s="1"/>
  <c r="J26" l="1"/>
  <c r="J33"/>
  <c r="J38"/>
  <c r="J36"/>
  <c r="J21"/>
  <c r="J8"/>
  <c r="J10" s="1"/>
  <c r="J36" i="22"/>
  <c r="J21"/>
  <c r="G15" i="19"/>
  <c r="J15" s="1"/>
  <c r="J14"/>
  <c r="J25"/>
  <c r="J13"/>
  <c r="J38" i="22"/>
  <c r="J29" s="1"/>
  <c r="J26"/>
  <c r="J19"/>
  <c r="J24"/>
  <c r="J19" i="19"/>
  <c r="J28" s="1"/>
  <c r="J42" s="1"/>
  <c r="J41"/>
  <c r="J41" i="22"/>
  <c r="J33"/>
  <c r="J29" i="19"/>
  <c r="G15" i="22"/>
  <c r="J15" s="1"/>
  <c r="J14"/>
  <c r="J28" l="1"/>
  <c r="K10" i="19"/>
  <c r="K33"/>
  <c r="J42" i="22"/>
  <c r="K10" s="1"/>
  <c r="K28" i="19"/>
  <c r="K41"/>
  <c r="K41" i="22" l="1"/>
  <c r="K33"/>
  <c r="K28"/>
  <c r="K42" i="19"/>
  <c r="K42" i="22" l="1"/>
  <c r="M5"/>
  <c r="M7" l="1"/>
  <c r="M8"/>
  <c r="M6"/>
  <c r="M9" l="1"/>
  <c r="E33" i="20" l="1"/>
  <c r="E32"/>
  <c r="E29"/>
  <c r="E28"/>
  <c r="E26"/>
  <c r="E27" s="1"/>
  <c r="E25"/>
  <c r="E23"/>
  <c r="E21"/>
  <c r="E22" s="1"/>
  <c r="E19"/>
  <c r="E20" s="1"/>
  <c r="E17"/>
  <c r="E12"/>
  <c r="E14" s="1"/>
  <c r="E8"/>
  <c r="E9" s="1"/>
  <c r="E35" s="1"/>
  <c r="E3"/>
  <c r="E10" l="1"/>
  <c r="E13"/>
  <c r="E11"/>
  <c r="B47" i="18" l="1"/>
  <c r="D47" s="1"/>
  <c r="F17" i="1" l="1"/>
  <c r="H17"/>
  <c r="M7" i="19" l="1"/>
  <c r="M5"/>
  <c r="I17" i="1"/>
  <c r="H20"/>
  <c r="F20"/>
  <c r="B19" i="18"/>
  <c r="B18"/>
  <c r="B17"/>
  <c r="B13"/>
  <c r="B15" s="1"/>
  <c r="B7"/>
  <c r="B46" s="1"/>
  <c r="D46" s="1"/>
  <c r="M8" i="19" l="1"/>
  <c r="M6"/>
  <c r="I20" i="1"/>
  <c r="E9" i="18"/>
  <c r="F43" i="1"/>
  <c r="F21" l="1"/>
  <c r="F24"/>
  <c r="F16"/>
  <c r="F21" i="17"/>
  <c r="F25" s="1"/>
  <c r="F26" s="1"/>
  <c r="C59" i="18"/>
  <c r="B59"/>
  <c r="C57"/>
  <c r="D57" s="1"/>
  <c r="D56"/>
  <c r="B55"/>
  <c r="E55" s="1"/>
  <c r="B54"/>
  <c r="E54" s="1"/>
  <c r="B53"/>
  <c r="E53" s="1"/>
  <c r="B52"/>
  <c r="E52" s="1"/>
  <c r="D51"/>
  <c r="D50"/>
  <c r="B9"/>
  <c r="M9" i="19" l="1"/>
  <c r="F25" i="1"/>
  <c r="F26" s="1"/>
  <c r="F27"/>
  <c r="D48" i="18"/>
  <c r="B22"/>
  <c r="B24" s="1"/>
  <c r="B10"/>
  <c r="E56"/>
  <c r="D59"/>
  <c r="B58"/>
  <c r="E58" s="1"/>
  <c r="B33" l="1"/>
  <c r="B35" s="1"/>
  <c r="B27"/>
  <c r="B30" s="1"/>
  <c r="B38" s="1"/>
  <c r="B40" s="1"/>
  <c r="H47" i="17" l="1"/>
  <c r="I47" s="1"/>
  <c r="H46"/>
  <c r="H45"/>
  <c r="F45"/>
  <c r="H44"/>
  <c r="H43"/>
  <c r="H42"/>
  <c r="H39"/>
  <c r="F39"/>
  <c r="H38"/>
  <c r="F38"/>
  <c r="H37"/>
  <c r="I35"/>
  <c r="H33"/>
  <c r="I33" s="1"/>
  <c r="H32"/>
  <c r="I32" s="1"/>
  <c r="I30"/>
  <c r="H28"/>
  <c r="I28" s="1"/>
  <c r="H27"/>
  <c r="I27" s="1"/>
  <c r="H26"/>
  <c r="I26" s="1"/>
  <c r="H25"/>
  <c r="I25" s="1"/>
  <c r="H24"/>
  <c r="I24" s="1"/>
  <c r="H23"/>
  <c r="I23" s="1"/>
  <c r="H21"/>
  <c r="I21" s="1"/>
  <c r="H20"/>
  <c r="I20" s="1"/>
  <c r="I17"/>
  <c r="H15"/>
  <c r="I15" s="1"/>
  <c r="H13"/>
  <c r="I13" s="1"/>
  <c r="H12"/>
  <c r="I12" s="1"/>
  <c r="H11"/>
  <c r="I11" s="1"/>
  <c r="H10"/>
  <c r="I10" s="1"/>
  <c r="H8"/>
  <c r="F8"/>
  <c r="I45" l="1"/>
  <c r="I8"/>
  <c r="I16" s="1"/>
  <c r="I43"/>
  <c r="I38"/>
  <c r="I42"/>
  <c r="I44"/>
  <c r="I37"/>
  <c r="I39"/>
  <c r="I46"/>
  <c r="I29"/>
  <c r="I34"/>
  <c r="F8" i="1"/>
  <c r="I48" i="17" l="1"/>
  <c r="I40"/>
  <c r="I49" l="1"/>
  <c r="F34" i="1" l="1"/>
  <c r="E3" i="10" l="1"/>
  <c r="D3"/>
  <c r="F3" l="1"/>
  <c r="D4"/>
  <c r="K21" i="12" l="1"/>
  <c r="G13"/>
  <c r="S13" s="1"/>
  <c r="F4" i="10"/>
  <c r="S21" i="12" l="1"/>
  <c r="G19" l="1"/>
  <c r="S19" s="1"/>
  <c r="F40" i="1" l="1"/>
  <c r="F39"/>
  <c r="H43" l="1"/>
  <c r="I43" s="1"/>
  <c r="I44" s="1"/>
  <c r="H35"/>
  <c r="I35" s="1"/>
  <c r="H34"/>
  <c r="I34" s="1"/>
  <c r="H33"/>
  <c r="I33" s="1"/>
  <c r="H32"/>
  <c r="I32" s="1"/>
  <c r="H31"/>
  <c r="H30"/>
  <c r="H40"/>
  <c r="I40" s="1"/>
  <c r="H39"/>
  <c r="I39" s="1"/>
  <c r="H38"/>
  <c r="H12"/>
  <c r="H11"/>
  <c r="H26"/>
  <c r="H25"/>
  <c r="H24"/>
  <c r="H21"/>
  <c r="H27"/>
  <c r="H16"/>
  <c r="H15"/>
  <c r="H8"/>
  <c r="I8" s="1"/>
  <c r="I9" s="1"/>
  <c r="I30" l="1"/>
  <c r="I31"/>
  <c r="I36" l="1"/>
  <c r="I16"/>
  <c r="I15"/>
  <c r="I18" l="1"/>
  <c r="I11"/>
  <c r="I12"/>
  <c r="I38"/>
  <c r="I41" s="1"/>
  <c r="I13" l="1"/>
  <c r="I27"/>
  <c r="I24"/>
  <c r="I21"/>
  <c r="I22" s="1"/>
  <c r="I25" l="1"/>
  <c r="I26" l="1"/>
  <c r="I28" s="1"/>
  <c r="I45" l="1"/>
  <c r="G3" i="10" l="1"/>
  <c r="C6" i="12" s="1"/>
  <c r="S6" s="1"/>
  <c r="J44" i="1"/>
  <c r="J41"/>
  <c r="J18"/>
  <c r="J9"/>
  <c r="J36"/>
  <c r="J22"/>
  <c r="J13"/>
  <c r="J28"/>
  <c r="G17" i="12"/>
  <c r="S17" s="1"/>
  <c r="C26" l="1"/>
  <c r="J45" i="1"/>
  <c r="G11" i="12"/>
  <c r="G15" l="1"/>
  <c r="S15" s="1"/>
  <c r="G26"/>
  <c r="S11"/>
  <c r="O23" l="1"/>
  <c r="S23" s="1"/>
  <c r="K23"/>
  <c r="K26" s="1"/>
  <c r="O25" l="1"/>
  <c r="G4" i="10"/>
  <c r="I19" s="1"/>
  <c r="O26" i="12" l="1"/>
  <c r="S25"/>
  <c r="S26" l="1"/>
  <c r="S27" s="1"/>
  <c r="T25" s="1"/>
  <c r="T26" l="1"/>
  <c r="T13"/>
  <c r="T21"/>
  <c r="T19"/>
  <c r="C27"/>
  <c r="T6"/>
  <c r="T17"/>
  <c r="T15"/>
  <c r="T11"/>
  <c r="G27"/>
  <c r="T23"/>
  <c r="K27"/>
  <c r="O27"/>
  <c r="T27" l="1"/>
</calcChain>
</file>

<file path=xl/sharedStrings.xml><?xml version="1.0" encoding="utf-8"?>
<sst xmlns="http://schemas.openxmlformats.org/spreadsheetml/2006/main" count="1011" uniqueCount="311">
  <si>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</si>
  <si>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</si>
  <si>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</si>
  <si>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</si>
  <si>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</si>
  <si>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</si>
  <si>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</si>
  <si>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</si>
  <si>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</si>
  <si>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</si>
  <si>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</si>
  <si>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</si>
  <si>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</si>
  <si>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</si>
  <si>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</si>
  <si>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</si>
  <si>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</si>
  <si>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</si>
  <si>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</si>
  <si>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</si>
  <si>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</si>
  <si>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</si>
  <si>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</si>
  <si>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</si>
  <si>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</si>
  <si>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</si>
  <si>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</si>
  <si>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</si>
  <si>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</si>
  <si>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</si>
  <si>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</si>
  <si>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</si>
  <si>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</si>
  <si>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</si>
  <si>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</si>
  <si>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</si>
  <si>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</si>
  <si>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</si>
  <si>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</si>
  <si>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</si>
  <si>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</si>
  <si>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</si>
  <si>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</si>
  <si>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</si>
  <si>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</si>
  <si>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</si>
  <si>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</si>
  <si>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</si>
  <si>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</si>
  <si>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</si>
  <si>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</si>
  <si>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</si>
  <si>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</si>
  <si>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</si>
  <si>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</si>
  <si>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</si>
  <si>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</si>
  <si>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</si>
  <si>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</si>
  <si>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</si>
  <si>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</si>
  <si>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</si>
  <si>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</si>
  <si>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</si>
  <si>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</si>
  <si>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</si>
  <si>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</si>
  <si>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</si>
  <si>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</si>
  <si>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</si>
  <si>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</si>
  <si>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</si>
  <si>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</si>
  <si>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</si>
  <si>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</si>
  <si>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</si>
  <si>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</si>
  <si>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</si>
  <si>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</si>
  <si>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</si>
  <si>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</si>
  <si>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</si>
  <si>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</si>
  <si>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</si>
  <si>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</si>
  <si>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</si>
  <si>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</si>
  <si>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</si>
  <si>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</si>
  <si>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</si>
  <si>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</si>
  <si>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</si>
  <si>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</si>
  <si>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</si>
  <si>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</si>
  <si>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</si>
  <si>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</si>
  <si>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</si>
  <si>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</si>
  <si>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</si>
  <si>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</si>
  <si>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</si>
  <si>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</si>
  <si>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</si>
  <si>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</si>
  <si>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</si>
  <si>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</si>
  <si>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</si>
  <si>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</si>
  <si>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</si>
  <si>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</si>
  <si>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</si>
  <si>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</si>
  <si>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</si>
  <si>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</si>
  <si>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</si>
  <si>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 xml:space="preserve">OBRA: </t>
  </si>
  <si>
    <t>Item</t>
  </si>
  <si>
    <t>Descrição</t>
  </si>
  <si>
    <t>PERÍODO</t>
  </si>
  <si>
    <t>Valor do  Item</t>
  </si>
  <si>
    <t>Participação %</t>
  </si>
  <si>
    <t>30 DIAS</t>
  </si>
  <si>
    <t>60 DIAS</t>
  </si>
  <si>
    <t>01</t>
  </si>
  <si>
    <t>02</t>
  </si>
  <si>
    <t>03</t>
  </si>
  <si>
    <t>04</t>
  </si>
  <si>
    <t>Percentual Mensal</t>
  </si>
  <si>
    <t>Percentual Acumulado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</si>
  <si>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</si>
  <si>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</si>
  <si>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</si>
  <si>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</si>
  <si>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</si>
  <si>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</si>
  <si>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</si>
  <si>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</si>
  <si>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</si>
  <si>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</si>
  <si>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</si>
  <si>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</si>
  <si>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</si>
  <si>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</si>
  <si>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</si>
  <si>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</si>
  <si>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</si>
  <si>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</si>
  <si>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</si>
  <si>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</si>
  <si>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</si>
  <si>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</si>
  <si>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</si>
  <si>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</si>
  <si>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</si>
  <si>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</si>
  <si>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</si>
  <si>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</si>
  <si>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</si>
  <si>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</si>
  <si>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</si>
  <si>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</si>
  <si>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</si>
  <si>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</si>
  <si>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</si>
  <si>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</si>
  <si>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</si>
  <si>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</si>
  <si>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</si>
  <si>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</si>
  <si>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</si>
  <si>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</si>
  <si>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</si>
  <si>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</si>
  <si>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</si>
  <si>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</si>
  <si>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</si>
  <si>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</si>
  <si>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</si>
  <si>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</si>
  <si>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</si>
  <si>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</si>
  <si>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</si>
  <si>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</si>
  <si>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</si>
  <si>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</si>
  <si>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</si>
  <si>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</si>
  <si>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</si>
  <si>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</si>
  <si>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</si>
  <si>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</si>
  <si>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</si>
  <si>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</si>
  <si>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</si>
  <si>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</si>
  <si>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</si>
  <si>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</si>
  <si>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</si>
  <si>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</si>
  <si>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</si>
  <si>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</si>
  <si>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</si>
  <si>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</si>
  <si>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</si>
  <si>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</si>
  <si>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</si>
  <si>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</si>
  <si>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</si>
  <si>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</si>
  <si>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</si>
  <si>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</si>
  <si>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</si>
  <si>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</si>
  <si>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</si>
  <si>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</si>
  <si>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</si>
  <si>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</si>
  <si>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</si>
  <si>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</si>
  <si>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</si>
  <si>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</si>
  <si>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</si>
  <si>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</si>
  <si>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</si>
  <si>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</si>
  <si>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</si>
  <si>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</si>
  <si>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</si>
  <si>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</si>
  <si>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</si>
  <si>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</si>
  <si>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</si>
  <si>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</si>
  <si>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</si>
  <si>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</si>
  <si>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</si>
  <si>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</si>
  <si>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</si>
  <si>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</si>
  <si>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 xml:space="preserve">Total acumulado </t>
  </si>
  <si>
    <t>Participação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</si>
  <si>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</si>
  <si>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</si>
  <si>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</si>
  <si>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</si>
  <si>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</si>
  <si>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</si>
  <si>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</si>
  <si>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</si>
  <si>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</si>
  <si>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</si>
  <si>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</si>
  <si>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</si>
  <si>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</si>
  <si>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</si>
  <si>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</si>
  <si>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</si>
  <si>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</si>
  <si>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</si>
  <si>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</si>
  <si>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</si>
  <si>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</si>
  <si>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</si>
  <si>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</si>
  <si>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</si>
  <si>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</si>
  <si>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</si>
  <si>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</si>
  <si>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</si>
  <si>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</si>
  <si>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</si>
  <si>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</si>
  <si>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</si>
  <si>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</si>
  <si>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</si>
  <si>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</si>
  <si>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</si>
  <si>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</si>
  <si>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</si>
  <si>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</si>
  <si>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</si>
  <si>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</si>
  <si>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</si>
  <si>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</si>
  <si>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</si>
  <si>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</si>
  <si>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</si>
  <si>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</si>
  <si>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</si>
  <si>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</si>
  <si>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</si>
  <si>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</si>
  <si>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RUAS BAMBU, CEREJEIRA, MACIEIRA E VER. DANIEL AGUILAR DE SOUZA, BAIRRO ARAPONGAL</t>
  </si>
  <si>
    <t>C/BDI 26,75%</t>
  </si>
  <si>
    <t>LASTRO DE BRITA (ESPESSURA=0,04 m).</t>
  </si>
  <si>
    <t>REPROGRAMAÇÃO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</si>
  <si>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</si>
  <si>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</si>
  <si>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</si>
  <si>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</si>
  <si>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</si>
  <si>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</si>
  <si>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REGISTRO, 12 DE ABRIL DE 2016.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</si>
  <si>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</si>
  <si>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</si>
  <si>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</si>
  <si>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</si>
  <si>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>TOMADA DE PREÇOS Nº 010/2016</t>
  </si>
  <si>
    <t xml:space="preserve">ANEXO V – CRONOGRAMA FISICO- FINANCEIRO  </t>
  </si>
  <si>
    <t>OBJETO: REFERENTE A CONTRATAÇÃO DE EMPRESA PARA EXECUÇÃO DE OBRAS DE PAVIMENTAÇÃO ASFALTICA E OBRAS COMPLEMENTARES, TAIS COMO: CONFECÇÃO DE GUIAS E SARJETAS, SINALIZAÇÃO HORIZONTAL E ACESSIBILIDADE DAS RUAS BAMBU, CEREJEIRA, MACIEIRA E VER. DANIEL AGUILAR DE SOUZA NO BAIRRO ARAPONGAL, PAGOS ATRAVÉS DO TERMO DE COMPROMISSO Nº 1008180-48/2013/MCIDADES/CAIXA. SECRETARIA MUNICIPAL DE PLANEJAMENTO URBANO E OBRAS.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</si>
</sst>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_(* #,##0.00_);_(* \(#,##0.00\);_(* \-??_);_(@_)"/>
    <numFmt numFmtId="166" formatCode="00000"/>
    <numFmt numFmtId="167" formatCode="_-&quot;R$ &quot;* #,##0.00_-;&quot;-R$ &quot;* #,##0.00_-;_-&quot;R$ &quot;* \-??_-;_-@_-"/>
    <numFmt numFmtId="168" formatCode="0.0%"/>
    <numFmt numFmtId="169" formatCode="0.00;[Red]0.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2"/>
      <color indexed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3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3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5">
    <xf numFmtId="0" fontId="0" fillId="0" borderId="0" xfId="0"/>
    <xf numFmtId="0" fontId="2" fillId="0" borderId="0" xfId="1" applyAlignment="1">
      <alignment vertical="top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10" fontId="11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1" fillId="0" borderId="0" xfId="1" applyNumberFormat="1" applyFont="1" applyFill="1" applyBorder="1"/>
    <xf numFmtId="0" fontId="12" fillId="0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43" fontId="12" fillId="0" borderId="1" xfId="8" applyFont="1" applyFill="1" applyBorder="1" applyAlignment="1">
      <alignment horizontal="right" vertical="center" wrapText="1"/>
    </xf>
    <xf numFmtId="4" fontId="12" fillId="0" borderId="1" xfId="8" applyNumberFormat="1" applyFont="1" applyFill="1" applyBorder="1" applyAlignment="1">
      <alignment vertical="center" wrapText="1"/>
    </xf>
    <xf numFmtId="43" fontId="12" fillId="0" borderId="1" xfId="8" applyFont="1" applyFill="1" applyBorder="1" applyAlignment="1">
      <alignment vertical="center" wrapText="1"/>
    </xf>
    <xf numFmtId="43" fontId="12" fillId="2" borderId="1" xfId="8" applyFont="1" applyFill="1" applyBorder="1" applyAlignment="1">
      <alignment horizontal="right" vertical="center" wrapText="1"/>
    </xf>
    <xf numFmtId="4" fontId="13" fillId="2" borderId="1" xfId="8" applyNumberFormat="1" applyFont="1" applyFill="1" applyBorder="1" applyAlignment="1">
      <alignment vertical="center" wrapText="1"/>
    </xf>
    <xf numFmtId="43" fontId="12" fillId="3" borderId="1" xfId="8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vertical="center" wrapText="1"/>
    </xf>
    <xf numFmtId="4" fontId="12" fillId="3" borderId="1" xfId="8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43" fontId="12" fillId="0" borderId="1" xfId="8" applyFont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1" xfId="1" applyFont="1" applyBorder="1" applyAlignment="1">
      <alignment horizontal="center" vertical="center" wrapText="1"/>
    </xf>
    <xf numFmtId="0" fontId="12" fillId="3" borderId="1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13" fillId="0" borderId="0" xfId="1" applyFont="1" applyBorder="1" applyAlignment="1">
      <alignment horizontal="center"/>
    </xf>
    <xf numFmtId="0" fontId="13" fillId="0" borderId="0" xfId="1" applyFont="1" applyBorder="1" applyAlignment="1">
      <alignment vertical="top"/>
    </xf>
    <xf numFmtId="0" fontId="13" fillId="0" borderId="0" xfId="1" applyFont="1" applyBorder="1" applyAlignment="1">
      <alignment horizontal="right" vertical="top"/>
    </xf>
    <xf numFmtId="4" fontId="12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10" fontId="13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3" fillId="0" borderId="1" xfId="1" applyNumberFormat="1" applyFont="1" applyFill="1" applyBorder="1" applyAlignment="1">
      <alignment vertical="center" wrapText="1"/>
    </xf>
    <xf numFmtId="10" fontId="13" fillId="2" borderId="1" xfId="1" applyNumberFormat="1" applyFont="1" applyFill="1" applyBorder="1" applyAlignment="1">
      <alignment vertical="center" wrapText="1"/>
    </xf>
    <xf numFmtId="10" fontId="13" fillId="0" borderId="1" xfId="1" applyNumberFormat="1" applyFont="1" applyBorder="1" applyAlignment="1">
      <alignment vertical="center" wrapText="1"/>
    </xf>
    <xf numFmtId="10" fontId="12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2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3" fillId="2" borderId="3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>
      <alignment horizontal="center" vertical="center"/>
    </xf>
    <xf numFmtId="10" fontId="13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5" fillId="2" borderId="2" xfId="1" applyFont="1" applyFill="1" applyBorder="1" applyAlignment="1">
      <alignment horizontal="center" vertical="center"/>
    </xf>
    <xf numFmtId="10" fontId="13" fillId="2" borderId="2" xfId="1" applyNumberFormat="1" applyFont="1" applyFill="1" applyBorder="1" applyAlignment="1">
      <alignment horizontal="center" vertical="center" wrapText="1"/>
    </xf>
    <xf numFmtId="10" fontId="13" fillId="2" borderId="4" xfId="1" applyNumberFormat="1" applyFont="1" applyFill="1" applyBorder="1" applyAlignment="1">
      <alignment vertical="center" wrapText="1"/>
    </xf>
    <xf numFmtId="43" fontId="13" fillId="2" borderId="2" xfId="1" applyNumberFormat="1" applyFont="1" applyFill="1" applyBorder="1" applyAlignment="1">
      <alignment vertical="center" wrapText="1"/>
    </xf>
    <xf numFmtId="10" fontId="13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3" fillId="2" borderId="1" xfId="1" applyNumberFormat="1" applyFont="1" applyFill="1" applyBorder="1" applyAlignment="1">
      <alignment horizontal="center" vertical="center"/>
    </xf>
    <xf numFmtId="43" fontId="13" fillId="2" borderId="1" xfId="1" applyNumberFormat="1" applyFont="1" applyFill="1" applyBorder="1" applyAlignment="1">
      <alignment horizontal="center" vertical="center"/>
    </xf>
    <xf numFmtId="43" fontId="16" fillId="0" borderId="0" xfId="1" applyNumberFormat="1" applyFont="1" applyAlignment="1">
      <alignment vertical="top"/>
    </xf>
    <xf numFmtId="0" fontId="12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3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2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8" fillId="0" borderId="0" xfId="0" applyFont="1" applyBorder="1"/>
    <xf numFmtId="4" fontId="11" fillId="0" borderId="0" xfId="0" applyNumberFormat="1" applyFont="1" applyFill="1" applyBorder="1" applyAlignment="1"/>
    <xf numFmtId="0" fontId="18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164" fontId="12" fillId="3" borderId="1" xfId="3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/>
    <xf numFmtId="164" fontId="13" fillId="3" borderId="1" xfId="3" applyNumberFormat="1" applyFont="1" applyFill="1" applyBorder="1" applyAlignment="1">
      <alignment horizontal="right"/>
    </xf>
    <xf numFmtId="0" fontId="12" fillId="0" borderId="0" xfId="0" applyFont="1" applyBorder="1"/>
    <xf numFmtId="43" fontId="12" fillId="0" borderId="0" xfId="0" applyNumberFormat="1" applyFont="1" applyBorder="1" applyAlignment="1">
      <alignment horizontal="center"/>
    </xf>
    <xf numFmtId="0" fontId="0" fillId="0" borderId="0" xfId="0" applyBorder="1"/>
    <xf numFmtId="0" fontId="20" fillId="0" borderId="0" xfId="0" applyFont="1" applyBorder="1"/>
    <xf numFmtId="0" fontId="10" fillId="0" borderId="0" xfId="0" applyFont="1" applyBorder="1" applyAlignment="1">
      <alignment horizontal="center"/>
    </xf>
    <xf numFmtId="0" fontId="0" fillId="0" borderId="0" xfId="0" applyFont="1" applyFill="1" applyBorder="1"/>
    <xf numFmtId="0" fontId="21" fillId="0" borderId="0" xfId="0" applyFont="1" applyBorder="1" applyAlignment="1">
      <alignment horizontal="left"/>
    </xf>
    <xf numFmtId="0" fontId="23" fillId="0" borderId="0" xfId="0" applyFont="1" applyBorder="1"/>
    <xf numFmtId="0" fontId="20" fillId="0" borderId="0" xfId="0" applyFont="1"/>
    <xf numFmtId="0" fontId="12" fillId="0" borderId="1" xfId="0" applyFont="1" applyBorder="1" applyAlignment="1">
      <alignment horizontal="left" vertical="center"/>
    </xf>
    <xf numFmtId="2" fontId="20" fillId="0" borderId="0" xfId="0" applyNumberFormat="1" applyFont="1"/>
    <xf numFmtId="0" fontId="24" fillId="0" borderId="0" xfId="0" applyFont="1" applyBorder="1"/>
    <xf numFmtId="0" fontId="25" fillId="0" borderId="0" xfId="0" applyFont="1"/>
    <xf numFmtId="0" fontId="25" fillId="0" borderId="0" xfId="0" applyFont="1" applyFill="1"/>
    <xf numFmtId="0" fontId="26" fillId="0" borderId="0" xfId="0" applyFont="1" applyBorder="1"/>
    <xf numFmtId="0" fontId="13" fillId="0" borderId="0" xfId="0" applyFont="1" applyBorder="1"/>
    <xf numFmtId="0" fontId="5" fillId="0" borderId="0" xfId="0" applyFont="1" applyBorder="1" applyAlignment="1">
      <alignment horizontal="left"/>
    </xf>
    <xf numFmtId="0" fontId="29" fillId="0" borderId="0" xfId="0" quotePrefix="1" applyFont="1" applyBorder="1" applyAlignment="1">
      <alignment horizontal="left"/>
    </xf>
    <xf numFmtId="0" fontId="29" fillId="0" borderId="0" xfId="0" applyFont="1" applyBorder="1"/>
    <xf numFmtId="0" fontId="30" fillId="0" borderId="0" xfId="0" applyFont="1" applyBorder="1" applyAlignment="1">
      <alignment horizontal="left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wrapText="1"/>
    </xf>
    <xf numFmtId="0" fontId="32" fillId="0" borderId="0" xfId="0" applyFont="1"/>
    <xf numFmtId="0" fontId="33" fillId="5" borderId="1" xfId="0" applyFont="1" applyFill="1" applyBorder="1" applyAlignment="1">
      <alignment horizontal="center"/>
    </xf>
    <xf numFmtId="0" fontId="33" fillId="3" borderId="1" xfId="0" applyFont="1" applyFill="1" applyBorder="1" applyAlignment="1">
      <alignment horizontal="center"/>
    </xf>
    <xf numFmtId="4" fontId="28" fillId="0" borderId="1" xfId="0" applyNumberFormat="1" applyFont="1" applyBorder="1"/>
    <xf numFmtId="4" fontId="28" fillId="0" borderId="1" xfId="0" applyNumberFormat="1" applyFont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4" fontId="32" fillId="0" borderId="0" xfId="0" applyNumberFormat="1" applyFont="1"/>
    <xf numFmtId="0" fontId="33" fillId="6" borderId="1" xfId="0" applyFont="1" applyFill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2" fillId="0" borderId="1" xfId="0" applyFont="1" applyBorder="1"/>
    <xf numFmtId="0" fontId="28" fillId="0" borderId="1" xfId="0" applyNumberFormat="1" applyFont="1" applyBorder="1" applyAlignment="1">
      <alignment horizontal="center"/>
    </xf>
    <xf numFmtId="0" fontId="34" fillId="0" borderId="1" xfId="0" applyFont="1" applyBorder="1"/>
    <xf numFmtId="4" fontId="33" fillId="0" borderId="1" xfId="0" applyNumberFormat="1" applyFont="1" applyFill="1" applyBorder="1" applyAlignment="1">
      <alignment horizontal="center"/>
    </xf>
    <xf numFmtId="0" fontId="33" fillId="3" borderId="0" xfId="0" applyFont="1" applyFill="1" applyBorder="1" applyAlignment="1">
      <alignment horizontal="center"/>
    </xf>
    <xf numFmtId="0" fontId="33" fillId="0" borderId="1" xfId="0" applyNumberFormat="1" applyFont="1" applyBorder="1" applyAlignment="1">
      <alignment horizontal="left" vertical="center"/>
    </xf>
    <xf numFmtId="0" fontId="28" fillId="0" borderId="1" xfId="0" applyFont="1" applyBorder="1" applyAlignment="1">
      <alignment horizontal="right" vertical="center"/>
    </xf>
    <xf numFmtId="4" fontId="35" fillId="0" borderId="0" xfId="0" applyNumberFormat="1" applyFont="1"/>
    <xf numFmtId="0" fontId="35" fillId="0" borderId="0" xfId="0" applyFont="1"/>
    <xf numFmtId="4" fontId="36" fillId="0" borderId="1" xfId="0" applyNumberFormat="1" applyFont="1" applyBorder="1" applyAlignment="1">
      <alignment horizontal="right" vertical="top"/>
    </xf>
    <xf numFmtId="4" fontId="20" fillId="0" borderId="0" xfId="0" applyNumberFormat="1" applyFont="1"/>
    <xf numFmtId="0" fontId="19" fillId="0" borderId="0" xfId="0" applyFont="1" applyBorder="1"/>
    <xf numFmtId="0" fontId="33" fillId="0" borderId="0" xfId="0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 vertical="center"/>
    </xf>
    <xf numFmtId="168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7" fillId="0" borderId="0" xfId="0" applyFont="1" applyBorder="1"/>
    <xf numFmtId="168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4" fontId="3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/>
    <xf numFmtId="0" fontId="39" fillId="0" borderId="0" xfId="0" applyFont="1" applyBorder="1" applyAlignment="1"/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right" vertical="center"/>
    </xf>
    <xf numFmtId="4" fontId="39" fillId="0" borderId="0" xfId="0" applyNumberFormat="1" applyFont="1" applyBorder="1" applyAlignment="1">
      <alignment horizontal="right" vertical="center"/>
    </xf>
    <xf numFmtId="4" fontId="40" fillId="0" borderId="0" xfId="0" applyNumberFormat="1" applyFont="1" applyBorder="1" applyAlignment="1">
      <alignment horizontal="right" vertical="top"/>
    </xf>
    <xf numFmtId="4" fontId="40" fillId="0" borderId="0" xfId="0" applyNumberFormat="1" applyFont="1" applyBorder="1" applyAlignment="1">
      <alignment horizontal="center" vertical="top"/>
    </xf>
    <xf numFmtId="0" fontId="33" fillId="0" borderId="0" xfId="0" applyFont="1" applyAlignment="1">
      <alignment horizontal="center"/>
    </xf>
    <xf numFmtId="0" fontId="22" fillId="0" borderId="0" xfId="0" applyFont="1" applyAlignment="1"/>
    <xf numFmtId="0" fontId="33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2" fillId="3" borderId="1" xfId="0" applyFont="1" applyFill="1" applyBorder="1" applyAlignment="1">
      <alignment vertical="justify"/>
    </xf>
    <xf numFmtId="2" fontId="12" fillId="3" borderId="1" xfId="0" applyNumberFormat="1" applyFont="1" applyFill="1" applyBorder="1" applyAlignment="1">
      <alignment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vertical="top"/>
    </xf>
    <xf numFmtId="4" fontId="33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10" fontId="28" fillId="0" borderId="1" xfId="7" applyNumberFormat="1" applyFont="1" applyBorder="1" applyAlignment="1">
      <alignment horizontal="center"/>
    </xf>
    <xf numFmtId="10" fontId="33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9" fillId="0" borderId="0" xfId="0" applyFont="1" applyBorder="1" applyAlignment="1">
      <alignment vertical="top"/>
    </xf>
    <xf numFmtId="0" fontId="41" fillId="0" borderId="0" xfId="0" applyFont="1" applyBorder="1"/>
    <xf numFmtId="168" fontId="41" fillId="0" borderId="0" xfId="7" applyNumberFormat="1" applyFont="1" applyBorder="1" applyAlignment="1"/>
    <xf numFmtId="0" fontId="42" fillId="0" borderId="0" xfId="0" applyFont="1" applyBorder="1" applyAlignment="1">
      <alignment vertical="top"/>
    </xf>
    <xf numFmtId="0" fontId="42" fillId="0" borderId="0" xfId="0" applyFont="1" applyBorder="1" applyAlignment="1">
      <alignment horizontal="right" vertical="top"/>
    </xf>
    <xf numFmtId="44" fontId="0" fillId="0" borderId="0" xfId="10" applyFont="1" applyBorder="1"/>
    <xf numFmtId="2" fontId="22" fillId="0" borderId="0" xfId="0" applyNumberFormat="1" applyFont="1" applyBorder="1" applyAlignment="1">
      <alignment horizontal="center"/>
    </xf>
    <xf numFmtId="2" fontId="23" fillId="0" borderId="0" xfId="0" applyNumberFormat="1" applyFont="1" applyBorder="1"/>
    <xf numFmtId="43" fontId="23" fillId="0" borderId="0" xfId="0" applyNumberFormat="1" applyFont="1" applyBorder="1"/>
    <xf numFmtId="43" fontId="20" fillId="0" borderId="0" xfId="0" applyNumberFormat="1" applyFont="1"/>
    <xf numFmtId="44" fontId="0" fillId="0" borderId="0" xfId="0" applyNumberFormat="1" applyBorder="1"/>
    <xf numFmtId="43" fontId="0" fillId="0" borderId="0" xfId="0" applyNumberFormat="1" applyBorder="1"/>
    <xf numFmtId="0" fontId="13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3" fillId="0" borderId="1" xfId="1" applyFont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43" fillId="0" borderId="1" xfId="0" applyFont="1" applyBorder="1"/>
    <xf numFmtId="2" fontId="24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44" fillId="0" borderId="0" xfId="0" applyFont="1" applyBorder="1"/>
    <xf numFmtId="0" fontId="44" fillId="0" borderId="0" xfId="0" applyFont="1" applyBorder="1" applyAlignment="1">
      <alignment horizontal="center"/>
    </xf>
    <xf numFmtId="0" fontId="43" fillId="0" borderId="0" xfId="0" applyFont="1" applyBorder="1" applyAlignment="1">
      <alignment vertical="center"/>
    </xf>
    <xf numFmtId="0" fontId="44" fillId="0" borderId="1" xfId="0" applyFont="1" applyBorder="1" applyAlignment="1">
      <alignment vertical="center"/>
    </xf>
    <xf numFmtId="2" fontId="44" fillId="0" borderId="1" xfId="0" applyNumberFormat="1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44" fillId="0" borderId="1" xfId="0" applyFont="1" applyBorder="1"/>
    <xf numFmtId="0" fontId="24" fillId="0" borderId="1" xfId="0" applyFont="1" applyBorder="1" applyAlignment="1"/>
    <xf numFmtId="0" fontId="24" fillId="0" borderId="0" xfId="0" applyFont="1" applyBorder="1" applyAlignment="1"/>
    <xf numFmtId="2" fontId="45" fillId="3" borderId="0" xfId="0" applyNumberFormat="1" applyFont="1" applyFill="1" applyBorder="1" applyAlignment="1">
      <alignment vertical="center"/>
    </xf>
    <xf numFmtId="0" fontId="43" fillId="0" borderId="0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43" fillId="0" borderId="1" xfId="0" applyFont="1" applyFill="1" applyBorder="1"/>
    <xf numFmtId="0" fontId="24" fillId="0" borderId="1" xfId="0" applyFont="1" applyFill="1" applyBorder="1" applyAlignment="1">
      <alignment horizontal="center"/>
    </xf>
    <xf numFmtId="0" fontId="44" fillId="0" borderId="0" xfId="0" applyFont="1" applyFill="1" applyBorder="1"/>
    <xf numFmtId="0" fontId="43" fillId="0" borderId="0" xfId="0" applyFont="1" applyFill="1" applyBorder="1"/>
    <xf numFmtId="0" fontId="44" fillId="0" borderId="1" xfId="0" applyFont="1" applyFill="1" applyBorder="1" applyAlignment="1">
      <alignment horizontal="center"/>
    </xf>
    <xf numFmtId="0" fontId="24" fillId="0" borderId="0" xfId="0" applyFont="1" applyFill="1" applyBorder="1"/>
    <xf numFmtId="2" fontId="24" fillId="0" borderId="0" xfId="0" applyNumberFormat="1" applyFont="1" applyBorder="1" applyAlignment="1">
      <alignment horizontal="center"/>
    </xf>
    <xf numFmtId="169" fontId="44" fillId="0" borderId="1" xfId="0" applyNumberFormat="1" applyFont="1" applyBorder="1" applyAlignment="1">
      <alignment horizontal="center"/>
    </xf>
    <xf numFmtId="0" fontId="44" fillId="0" borderId="1" xfId="0" applyFont="1" applyFill="1" applyBorder="1"/>
    <xf numFmtId="2" fontId="44" fillId="0" borderId="0" xfId="0" applyNumberFormat="1" applyFont="1" applyBorder="1"/>
    <xf numFmtId="0" fontId="27" fillId="0" borderId="0" xfId="0" applyFont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2" fillId="0" borderId="0" xfId="1" applyNumberFormat="1" applyFont="1" applyFill="1" applyBorder="1" applyAlignment="1">
      <alignment horizontal="right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center" vertical="center"/>
    </xf>
    <xf numFmtId="10" fontId="13" fillId="0" borderId="3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right" vertical="center"/>
    </xf>
    <xf numFmtId="4" fontId="12" fillId="0" borderId="1" xfId="8" applyNumberFormat="1" applyFont="1" applyFill="1" applyBorder="1" applyAlignment="1">
      <alignment horizontal="right" vertical="center" wrapText="1"/>
    </xf>
    <xf numFmtId="4" fontId="13" fillId="2" borderId="1" xfId="1" applyNumberFormat="1" applyFont="1" applyFill="1" applyBorder="1" applyAlignment="1">
      <alignment horizontal="right" vertical="center"/>
    </xf>
    <xf numFmtId="4" fontId="15" fillId="0" borderId="1" xfId="1" applyNumberFormat="1" applyFont="1" applyFill="1" applyBorder="1" applyAlignment="1">
      <alignment horizontal="right" vertical="center"/>
    </xf>
    <xf numFmtId="4" fontId="13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2" fillId="7" borderId="1" xfId="1" applyFont="1" applyFill="1" applyBorder="1" applyAlignment="1">
      <alignment horizontal="center" vertical="center" wrapText="1"/>
    </xf>
    <xf numFmtId="49" fontId="12" fillId="7" borderId="1" xfId="1" applyNumberFormat="1" applyFont="1" applyFill="1" applyBorder="1" applyAlignment="1">
      <alignment horizontal="center" vertical="center" wrapText="1"/>
    </xf>
    <xf numFmtId="0" fontId="12" fillId="7" borderId="1" xfId="1" applyFont="1" applyFill="1" applyBorder="1" applyAlignment="1">
      <alignment vertical="center" wrapText="1"/>
    </xf>
    <xf numFmtId="43" fontId="12" fillId="7" borderId="1" xfId="8" applyFont="1" applyFill="1" applyBorder="1" applyAlignment="1">
      <alignment horizontal="right" vertical="center" wrapText="1"/>
    </xf>
    <xf numFmtId="0" fontId="46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9" fillId="0" borderId="0" xfId="0" applyNumberFormat="1" applyFont="1" applyAlignment="1">
      <alignment vertical="center"/>
    </xf>
    <xf numFmtId="44" fontId="5" fillId="0" borderId="1" xfId="3" applyFont="1" applyBorder="1" applyAlignment="1">
      <alignment vertical="center"/>
    </xf>
    <xf numFmtId="0" fontId="15" fillId="10" borderId="2" xfId="1" applyFont="1" applyFill="1" applyBorder="1" applyAlignment="1">
      <alignment horizontal="center" vertical="center"/>
    </xf>
    <xf numFmtId="10" fontId="13" fillId="10" borderId="2" xfId="1" applyNumberFormat="1" applyFont="1" applyFill="1" applyBorder="1" applyAlignment="1">
      <alignment horizontal="center" vertical="center" wrapText="1"/>
    </xf>
    <xf numFmtId="0" fontId="13" fillId="10" borderId="1" xfId="1" applyFont="1" applyFill="1" applyBorder="1" applyAlignment="1">
      <alignment horizontal="center" vertical="center" wrapText="1"/>
    </xf>
    <xf numFmtId="43" fontId="12" fillId="10" borderId="1" xfId="8" applyFont="1" applyFill="1" applyBorder="1" applyAlignment="1">
      <alignment horizontal="right" vertical="center" wrapText="1"/>
    </xf>
    <xf numFmtId="4" fontId="13" fillId="10" borderId="1" xfId="8" applyNumberFormat="1" applyFont="1" applyFill="1" applyBorder="1" applyAlignment="1">
      <alignment vertical="center" wrapText="1"/>
    </xf>
    <xf numFmtId="10" fontId="13" fillId="10" borderId="1" xfId="1" applyNumberFormat="1" applyFont="1" applyFill="1" applyBorder="1" applyAlignment="1">
      <alignment vertical="center" wrapText="1"/>
    </xf>
    <xf numFmtId="4" fontId="13" fillId="10" borderId="4" xfId="8" applyNumberFormat="1" applyFont="1" applyFill="1" applyBorder="1" applyAlignment="1">
      <alignment vertical="center" wrapText="1"/>
    </xf>
    <xf numFmtId="4" fontId="13" fillId="10" borderId="2" xfId="8" applyNumberFormat="1" applyFont="1" applyFill="1" applyBorder="1" applyAlignment="1">
      <alignment vertical="center" wrapText="1"/>
    </xf>
    <xf numFmtId="10" fontId="13" fillId="10" borderId="2" xfId="1" applyNumberFormat="1" applyFont="1" applyFill="1" applyBorder="1" applyAlignment="1">
      <alignment vertical="center" wrapText="1"/>
    </xf>
    <xf numFmtId="0" fontId="13" fillId="9" borderId="1" xfId="1" applyFont="1" applyFill="1" applyBorder="1" applyAlignment="1">
      <alignment horizontal="center" vertical="center" wrapText="1"/>
    </xf>
    <xf numFmtId="0" fontId="13" fillId="9" borderId="1" xfId="1" applyFont="1" applyFill="1" applyBorder="1" applyAlignment="1">
      <alignment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2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4" fontId="12" fillId="9" borderId="1" xfId="8" applyNumberFormat="1" applyFont="1" applyFill="1" applyBorder="1" applyAlignment="1">
      <alignment horizontal="right" vertical="center" wrapText="1"/>
    </xf>
    <xf numFmtId="10" fontId="13" fillId="9" borderId="1" xfId="1" applyNumberFormat="1" applyFont="1" applyFill="1" applyBorder="1" applyAlignment="1">
      <alignment vertical="center" wrapText="1"/>
    </xf>
    <xf numFmtId="4" fontId="12" fillId="2" borderId="1" xfId="8" applyNumberFormat="1" applyFont="1" applyFill="1" applyBorder="1" applyAlignment="1">
      <alignment horizontal="right" vertical="center" wrapText="1"/>
    </xf>
    <xf numFmtId="4" fontId="13" fillId="9" borderId="1" xfId="8" applyNumberFormat="1" applyFont="1" applyFill="1" applyBorder="1" applyAlignment="1">
      <alignment vertical="center" wrapText="1"/>
    </xf>
    <xf numFmtId="10" fontId="5" fillId="0" borderId="1" xfId="6" applyNumberFormat="1" applyFont="1" applyFill="1" applyBorder="1" applyAlignment="1" applyProtection="1">
      <alignment horizontal="center" vertical="center"/>
    </xf>
    <xf numFmtId="0" fontId="28" fillId="0" borderId="1" xfId="0" applyFont="1" applyFill="1" applyBorder="1" applyAlignment="1">
      <alignment vertical="center"/>
    </xf>
    <xf numFmtId="49" fontId="28" fillId="0" borderId="1" xfId="0" applyNumberFormat="1" applyFont="1" applyBorder="1" applyAlignment="1">
      <alignment horizontal="left" vertical="center"/>
    </xf>
    <xf numFmtId="0" fontId="24" fillId="0" borderId="0" xfId="0" applyFont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2" fillId="0" borderId="0" xfId="1" applyNumberFormat="1" applyFont="1" applyFill="1" applyBorder="1" applyAlignment="1">
      <alignment horizontal="right"/>
    </xf>
    <xf numFmtId="0" fontId="15" fillId="10" borderId="2" xfId="1" applyFont="1" applyFill="1" applyBorder="1" applyAlignment="1">
      <alignment horizontal="center" vertical="center"/>
    </xf>
    <xf numFmtId="4" fontId="12" fillId="3" borderId="1" xfId="8" applyNumberFormat="1" applyFont="1" applyFill="1" applyBorder="1" applyAlignment="1">
      <alignment horizontal="right" vertical="center" wrapText="1"/>
    </xf>
    <xf numFmtId="0" fontId="13" fillId="10" borderId="6" xfId="1" applyFont="1" applyFill="1" applyBorder="1" applyAlignment="1">
      <alignment vertical="center" wrapText="1"/>
    </xf>
    <xf numFmtId="0" fontId="13" fillId="10" borderId="7" xfId="1" applyFont="1" applyFill="1" applyBorder="1" applyAlignment="1">
      <alignment vertical="center" wrapText="1"/>
    </xf>
    <xf numFmtId="0" fontId="13" fillId="10" borderId="8" xfId="1" applyFont="1" applyFill="1" applyBorder="1" applyAlignment="1">
      <alignment vertical="center" wrapText="1"/>
    </xf>
    <xf numFmtId="0" fontId="13" fillId="10" borderId="14" xfId="1" applyFont="1" applyFill="1" applyBorder="1" applyAlignment="1">
      <alignment vertical="center" wrapText="1"/>
    </xf>
    <xf numFmtId="0" fontId="13" fillId="10" borderId="15" xfId="1" applyFont="1" applyFill="1" applyBorder="1" applyAlignment="1">
      <alignment vertical="center" wrapText="1"/>
    </xf>
    <xf numFmtId="0" fontId="13" fillId="10" borderId="16" xfId="1" applyFont="1" applyFill="1" applyBorder="1" applyAlignment="1">
      <alignment vertical="center" wrapText="1"/>
    </xf>
    <xf numFmtId="164" fontId="12" fillId="9" borderId="1" xfId="8" applyNumberFormat="1" applyFont="1" applyFill="1" applyBorder="1" applyAlignment="1">
      <alignment horizontal="right" vertical="center" wrapText="1"/>
    </xf>
    <xf numFmtId="0" fontId="13" fillId="9" borderId="20" xfId="1" applyFont="1" applyFill="1" applyBorder="1" applyAlignment="1">
      <alignment horizontal="center" vertical="center" wrapText="1"/>
    </xf>
    <xf numFmtId="10" fontId="13" fillId="9" borderId="21" xfId="1" applyNumberFormat="1" applyFont="1" applyFill="1" applyBorder="1" applyAlignment="1">
      <alignment vertical="center" wrapText="1"/>
    </xf>
    <xf numFmtId="0" fontId="12" fillId="0" borderId="20" xfId="1" applyFont="1" applyFill="1" applyBorder="1" applyAlignment="1">
      <alignment horizontal="center" vertical="center" wrapText="1"/>
    </xf>
    <xf numFmtId="10" fontId="13" fillId="0" borderId="21" xfId="1" applyNumberFormat="1" applyFont="1" applyFill="1" applyBorder="1" applyAlignment="1">
      <alignment vertical="center" wrapText="1"/>
    </xf>
    <xf numFmtId="10" fontId="13" fillId="10" borderId="21" xfId="1" applyNumberFormat="1" applyFont="1" applyFill="1" applyBorder="1" applyAlignment="1">
      <alignment vertical="center" wrapText="1"/>
    </xf>
    <xf numFmtId="0" fontId="13" fillId="2" borderId="20" xfId="1" applyFont="1" applyFill="1" applyBorder="1" applyAlignment="1">
      <alignment horizontal="center" vertical="center" wrapText="1"/>
    </xf>
    <xf numFmtId="10" fontId="13" fillId="2" borderId="21" xfId="1" applyNumberFormat="1" applyFont="1" applyFill="1" applyBorder="1" applyAlignment="1">
      <alignment vertical="center" wrapText="1"/>
    </xf>
    <xf numFmtId="0" fontId="12" fillId="3" borderId="20" xfId="1" applyFont="1" applyFill="1" applyBorder="1" applyAlignment="1">
      <alignment horizontal="center" vertical="center" wrapText="1"/>
    </xf>
    <xf numFmtId="10" fontId="12" fillId="3" borderId="21" xfId="1" applyNumberFormat="1" applyFont="1" applyFill="1" applyBorder="1" applyAlignment="1">
      <alignment vertical="center" wrapText="1"/>
    </xf>
    <xf numFmtId="0" fontId="12" fillId="2" borderId="20" xfId="1" applyFont="1" applyFill="1" applyBorder="1" applyAlignment="1">
      <alignment horizontal="center" vertical="center" wrapText="1"/>
    </xf>
    <xf numFmtId="10" fontId="6" fillId="3" borderId="21" xfId="1" applyNumberFormat="1" applyFont="1" applyFill="1" applyBorder="1" applyAlignment="1">
      <alignment vertical="center" wrapText="1"/>
    </xf>
    <xf numFmtId="43" fontId="12" fillId="0" borderId="21" xfId="8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4" fontId="13" fillId="0" borderId="0" xfId="1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5" fillId="10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0" fontId="0" fillId="0" borderId="0" xfId="0" applyAlignment="1">
      <alignment vertical="center"/>
    </xf>
    <xf numFmtId="0" fontId="3" fillId="0" borderId="0" xfId="1" applyFont="1"/>
    <xf numFmtId="0" fontId="25" fillId="0" borderId="0" xfId="1" applyFont="1" applyBorder="1" applyAlignment="1">
      <alignment vertical="top" wrapText="1"/>
    </xf>
    <xf numFmtId="0" fontId="25" fillId="0" borderId="0" xfId="1" applyFont="1" applyBorder="1" applyAlignment="1"/>
    <xf numFmtId="0" fontId="25" fillId="0" borderId="0" xfId="1" applyFont="1" applyBorder="1" applyAlignment="1">
      <alignment horizontal="left"/>
    </xf>
    <xf numFmtId="0" fontId="25" fillId="0" borderId="0" xfId="1" applyFont="1" applyBorder="1" applyAlignment="1">
      <alignment horizontal="left" vertical="distributed"/>
    </xf>
    <xf numFmtId="0" fontId="17" fillId="0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4" fontId="19" fillId="0" borderId="9" xfId="0" applyNumberFormat="1" applyFont="1" applyBorder="1" applyAlignment="1">
      <alignment horizontal="right" vertical="top"/>
    </xf>
    <xf numFmtId="4" fontId="28" fillId="0" borderId="1" xfId="0" applyNumberFormat="1" applyFont="1" applyFill="1" applyBorder="1" applyAlignment="1">
      <alignment horizontal="center"/>
    </xf>
    <xf numFmtId="10" fontId="25" fillId="0" borderId="1" xfId="7" applyNumberFormat="1" applyFont="1" applyBorder="1" applyAlignment="1">
      <alignment horizontal="center" vertical="center"/>
    </xf>
    <xf numFmtId="0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4" fontId="28" fillId="3" borderId="1" xfId="0" applyNumberFormat="1" applyFont="1" applyFill="1" applyBorder="1" applyAlignment="1">
      <alignment horizontal="center"/>
    </xf>
    <xf numFmtId="4" fontId="33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9" fillId="0" borderId="0" xfId="0" applyNumberFormat="1" applyFont="1" applyBorder="1" applyAlignment="1">
      <alignment horizontal="right" vertical="top"/>
    </xf>
    <xf numFmtId="0" fontId="31" fillId="0" borderId="0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top"/>
    </xf>
    <xf numFmtId="0" fontId="28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3" fillId="2" borderId="2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right" vertical="center" wrapText="1"/>
    </xf>
    <xf numFmtId="0" fontId="13" fillId="2" borderId="4" xfId="1" applyFont="1" applyFill="1" applyBorder="1" applyAlignment="1">
      <alignment horizontal="right" vertical="center" wrapText="1"/>
    </xf>
    <xf numFmtId="0" fontId="14" fillId="0" borderId="0" xfId="1" applyFont="1" applyBorder="1" applyAlignment="1">
      <alignment horizontal="right" vertical="top"/>
    </xf>
    <xf numFmtId="0" fontId="14" fillId="0" borderId="0" xfId="1" applyFont="1" applyBorder="1" applyAlignment="1">
      <alignment horizontal="left" vertical="top"/>
    </xf>
    <xf numFmtId="0" fontId="13" fillId="2" borderId="2" xfId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0" fontId="13" fillId="0" borderId="0" xfId="1" applyFont="1" applyBorder="1" applyAlignment="1">
      <alignment horizontal="center" vertical="top"/>
    </xf>
    <xf numFmtId="4" fontId="13" fillId="0" borderId="0" xfId="1" applyNumberFormat="1" applyFont="1" applyFill="1" applyBorder="1" applyAlignment="1">
      <alignment horizontal="right"/>
    </xf>
    <xf numFmtId="0" fontId="13" fillId="0" borderId="1" xfId="1" applyFont="1" applyBorder="1" applyAlignment="1">
      <alignment horizontal="right"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justify"/>
    </xf>
    <xf numFmtId="0" fontId="24" fillId="0" borderId="1" xfId="0" applyFont="1" applyFill="1" applyBorder="1" applyAlignment="1">
      <alignment horizontal="left"/>
    </xf>
    <xf numFmtId="0" fontId="10" fillId="0" borderId="0" xfId="0" applyFont="1" applyBorder="1" applyAlignment="1">
      <alignment horizontal="center"/>
    </xf>
    <xf numFmtId="166" fontId="5" fillId="0" borderId="1" xfId="9" applyNumberFormat="1" applyFont="1" applyFill="1" applyBorder="1" applyAlignment="1" applyProtection="1">
      <alignment horizontal="center" vertical="center"/>
    </xf>
    <xf numFmtId="2" fontId="6" fillId="0" borderId="1" xfId="0" applyNumberFormat="1" applyFont="1" applyBorder="1" applyAlignment="1">
      <alignment horizontal="left" vertical="distributed"/>
    </xf>
    <xf numFmtId="167" fontId="6" fillId="0" borderId="1" xfId="3" applyNumberFormat="1" applyFont="1" applyFill="1" applyBorder="1" applyAlignment="1" applyProtection="1">
      <alignment vertical="center"/>
    </xf>
    <xf numFmtId="167" fontId="12" fillId="3" borderId="6" xfId="0" applyNumberFormat="1" applyFont="1" applyFill="1" applyBorder="1" applyAlignment="1">
      <alignment vertical="center"/>
    </xf>
    <xf numFmtId="167" fontId="12" fillId="3" borderId="7" xfId="0" applyNumberFormat="1" applyFont="1" applyFill="1" applyBorder="1" applyAlignment="1">
      <alignment vertical="center"/>
    </xf>
    <xf numFmtId="167" fontId="12" fillId="3" borderId="8" xfId="0" applyNumberFormat="1" applyFont="1" applyFill="1" applyBorder="1" applyAlignment="1">
      <alignment vertical="center"/>
    </xf>
    <xf numFmtId="10" fontId="12" fillId="8" borderId="6" xfId="0" applyNumberFormat="1" applyFont="1" applyFill="1" applyBorder="1" applyAlignment="1">
      <alignment horizontal="center" vertical="center"/>
    </xf>
    <xf numFmtId="10" fontId="12" fillId="8" borderId="7" xfId="0" applyNumberFormat="1" applyFont="1" applyFill="1" applyBorder="1" applyAlignment="1">
      <alignment horizontal="center" vertical="center"/>
    </xf>
    <xf numFmtId="10" fontId="12" fillId="8" borderId="8" xfId="0" applyNumberFormat="1" applyFont="1" applyFill="1" applyBorder="1" applyAlignment="1">
      <alignment horizontal="center" vertical="center"/>
    </xf>
    <xf numFmtId="10" fontId="12" fillId="11" borderId="6" xfId="0" applyNumberFormat="1" applyFont="1" applyFill="1" applyBorder="1" applyAlignment="1">
      <alignment horizontal="center" vertical="center"/>
    </xf>
    <xf numFmtId="10" fontId="12" fillId="11" borderId="7" xfId="0" applyNumberFormat="1" applyFont="1" applyFill="1" applyBorder="1" applyAlignment="1">
      <alignment horizontal="center" vertical="center"/>
    </xf>
    <xf numFmtId="10" fontId="12" fillId="11" borderId="8" xfId="0" applyNumberFormat="1" applyFont="1" applyFill="1" applyBorder="1" applyAlignment="1">
      <alignment horizontal="center" vertical="center"/>
    </xf>
    <xf numFmtId="10" fontId="6" fillId="0" borderId="1" xfId="6" applyNumberFormat="1" applyFont="1" applyFill="1" applyBorder="1" applyAlignment="1" applyProtection="1">
      <alignment horizontal="center" vertical="center"/>
    </xf>
    <xf numFmtId="0" fontId="33" fillId="0" borderId="6" xfId="0" applyFont="1" applyFill="1" applyBorder="1" applyAlignment="1">
      <alignment horizontal="left" vertical="center"/>
    </xf>
    <xf numFmtId="0" fontId="33" fillId="0" borderId="7" xfId="0" applyFont="1" applyFill="1" applyBorder="1" applyAlignment="1">
      <alignment horizontal="left" vertical="center"/>
    </xf>
    <xf numFmtId="0" fontId="33" fillId="0" borderId="8" xfId="0" applyFont="1" applyFill="1" applyBorder="1" applyAlignment="1">
      <alignment horizontal="left" vertical="center"/>
    </xf>
    <xf numFmtId="165" fontId="33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44" fontId="0" fillId="0" borderId="0" xfId="10" applyFont="1" applyBorder="1" applyAlignment="1">
      <alignment horizontal="center"/>
    </xf>
    <xf numFmtId="0" fontId="24" fillId="0" borderId="0" xfId="0" applyFont="1" applyBorder="1" applyAlignment="1">
      <alignment horizontal="right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7" fontId="6" fillId="0" borderId="4" xfId="3" applyNumberFormat="1" applyFont="1" applyFill="1" applyBorder="1" applyAlignment="1" applyProtection="1">
      <alignment vertical="center"/>
    </xf>
    <xf numFmtId="167" fontId="6" fillId="0" borderId="3" xfId="3" applyNumberFormat="1" applyFont="1" applyFill="1" applyBorder="1" applyAlignment="1" applyProtection="1">
      <alignment vertical="center"/>
    </xf>
    <xf numFmtId="0" fontId="44" fillId="0" borderId="0" xfId="0" applyFont="1" applyBorder="1" applyAlignment="1">
      <alignment horizontal="right"/>
    </xf>
    <xf numFmtId="10" fontId="5" fillId="0" borderId="1" xfId="6" applyNumberFormat="1" applyFont="1" applyFill="1" applyBorder="1" applyAlignment="1" applyProtection="1">
      <alignment horizontal="center" vertical="center"/>
    </xf>
    <xf numFmtId="44" fontId="5" fillId="0" borderId="12" xfId="3" applyFont="1" applyBorder="1" applyAlignment="1">
      <alignment horizontal="center" vertical="center"/>
    </xf>
    <xf numFmtId="44" fontId="5" fillId="0" borderId="13" xfId="3" applyFont="1" applyBorder="1" applyAlignment="1">
      <alignment horizontal="center" vertical="center"/>
    </xf>
    <xf numFmtId="44" fontId="5" fillId="0" borderId="10" xfId="3" applyFont="1" applyBorder="1" applyAlignment="1">
      <alignment horizontal="center" vertical="center"/>
    </xf>
    <xf numFmtId="44" fontId="5" fillId="0" borderId="11" xfId="3" applyFont="1" applyBorder="1" applyAlignment="1">
      <alignment horizontal="center" vertical="center"/>
    </xf>
    <xf numFmtId="10" fontId="12" fillId="4" borderId="1" xfId="6" applyNumberFormat="1" applyFont="1" applyFill="1" applyBorder="1" applyAlignment="1" applyProtection="1">
      <alignment horizontal="center" vertical="center"/>
    </xf>
    <xf numFmtId="0" fontId="7" fillId="0" borderId="1" xfId="1" applyFont="1" applyBorder="1" applyAlignment="1">
      <alignment horizontal="center" vertical="distributed"/>
    </xf>
    <xf numFmtId="0" fontId="25" fillId="0" borderId="12" xfId="1" applyFont="1" applyBorder="1" applyAlignment="1">
      <alignment horizontal="justify" vertical="distributed"/>
    </xf>
    <xf numFmtId="0" fontId="25" fillId="0" borderId="9" xfId="1" applyFont="1" applyBorder="1" applyAlignment="1">
      <alignment horizontal="justify" vertical="distributed"/>
    </xf>
    <xf numFmtId="0" fontId="25" fillId="0" borderId="13" xfId="1" applyFont="1" applyBorder="1" applyAlignment="1">
      <alignment horizontal="justify" vertical="distributed"/>
    </xf>
    <xf numFmtId="0" fontId="25" fillId="0" borderId="24" xfId="1" applyFont="1" applyBorder="1" applyAlignment="1">
      <alignment horizontal="justify" vertical="distributed"/>
    </xf>
    <xf numFmtId="0" fontId="25" fillId="0" borderId="0" xfId="1" applyFont="1" applyBorder="1" applyAlignment="1">
      <alignment horizontal="justify" vertical="distributed"/>
    </xf>
    <xf numFmtId="0" fontId="25" fillId="0" borderId="25" xfId="1" applyFont="1" applyBorder="1" applyAlignment="1">
      <alignment horizontal="justify" vertical="distributed"/>
    </xf>
    <xf numFmtId="0" fontId="25" fillId="0" borderId="10" xfId="1" applyFont="1" applyBorder="1" applyAlignment="1">
      <alignment horizontal="justify" vertical="distributed"/>
    </xf>
    <xf numFmtId="0" fontId="25" fillId="0" borderId="5" xfId="1" applyFont="1" applyBorder="1" applyAlignment="1">
      <alignment horizontal="justify" vertical="distributed"/>
    </xf>
    <xf numFmtId="0" fontId="25" fillId="0" borderId="11" xfId="1" applyFont="1" applyBorder="1" applyAlignment="1">
      <alignment horizontal="justify" vertical="distributed"/>
    </xf>
    <xf numFmtId="0" fontId="3" fillId="0" borderId="0" xfId="1" applyFont="1" applyBorder="1" applyAlignment="1">
      <alignment horizontal="center"/>
    </xf>
    <xf numFmtId="0" fontId="18" fillId="0" borderId="0" xfId="1" applyFont="1" applyBorder="1" applyAlignment="1">
      <alignment horizontal="center"/>
    </xf>
    <xf numFmtId="0" fontId="13" fillId="10" borderId="17" xfId="1" applyFont="1" applyFill="1" applyBorder="1" applyAlignment="1">
      <alignment horizontal="right" vertical="center" wrapText="1"/>
    </xf>
    <xf numFmtId="0" fontId="13" fillId="10" borderId="18" xfId="1" applyFont="1" applyFill="1" applyBorder="1" applyAlignment="1">
      <alignment horizontal="right" vertical="center" wrapText="1"/>
    </xf>
    <xf numFmtId="0" fontId="13" fillId="10" borderId="19" xfId="1" applyFont="1" applyFill="1" applyBorder="1" applyAlignment="1">
      <alignment horizontal="right" vertical="center" wrapText="1"/>
    </xf>
    <xf numFmtId="0" fontId="13" fillId="10" borderId="2" xfId="1" applyFont="1" applyFill="1" applyBorder="1" applyAlignment="1">
      <alignment horizontal="center" vertical="center" wrapText="1"/>
    </xf>
    <xf numFmtId="0" fontId="15" fillId="10" borderId="2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/>
    </xf>
    <xf numFmtId="0" fontId="13" fillId="10" borderId="6" xfId="1" applyFont="1" applyFill="1" applyBorder="1" applyAlignment="1">
      <alignment horizontal="right" vertical="center" wrapText="1"/>
    </xf>
    <xf numFmtId="0" fontId="13" fillId="10" borderId="7" xfId="1" applyFont="1" applyFill="1" applyBorder="1" applyAlignment="1">
      <alignment horizontal="right" vertical="center" wrapText="1"/>
    </xf>
    <xf numFmtId="0" fontId="13" fillId="10" borderId="8" xfId="1" applyFont="1" applyFill="1" applyBorder="1" applyAlignment="1">
      <alignment horizontal="right" vertical="center" wrapText="1"/>
    </xf>
    <xf numFmtId="0" fontId="13" fillId="10" borderId="14" xfId="1" applyFont="1" applyFill="1" applyBorder="1" applyAlignment="1">
      <alignment horizontal="right" vertical="center" wrapText="1"/>
    </xf>
    <xf numFmtId="0" fontId="13" fillId="10" borderId="15" xfId="1" applyFont="1" applyFill="1" applyBorder="1" applyAlignment="1">
      <alignment horizontal="right" vertical="center" wrapText="1"/>
    </xf>
    <xf numFmtId="0" fontId="13" fillId="10" borderId="16" xfId="1" applyFont="1" applyFill="1" applyBorder="1" applyAlignment="1">
      <alignment horizontal="right" vertical="center" wrapText="1"/>
    </xf>
    <xf numFmtId="0" fontId="13" fillId="10" borderId="22" xfId="1" applyFont="1" applyFill="1" applyBorder="1" applyAlignment="1">
      <alignment horizontal="right" vertical="center" wrapText="1"/>
    </xf>
    <xf numFmtId="0" fontId="13" fillId="10" borderId="23" xfId="1" applyFont="1" applyFill="1" applyBorder="1" applyAlignment="1">
      <alignment horizontal="right" vertical="center" wrapText="1"/>
    </xf>
    <xf numFmtId="0" fontId="13" fillId="10" borderId="2" xfId="1" applyFont="1" applyFill="1" applyBorder="1" applyAlignment="1">
      <alignment horizontal="right" vertical="center" wrapText="1"/>
    </xf>
  </cellXfs>
  <cellStyles count="11">
    <cellStyle name="Excel Built-in Normal" xfId="2"/>
    <cellStyle name="Moeda" xfId="10" builtinId="4"/>
    <cellStyle name="Moeda 2" xfId="3"/>
    <cellStyle name="Normal" xfId="0" builtinId="0"/>
    <cellStyle name="Normal 2" xfId="4"/>
    <cellStyle name="Normal 3" xfId="1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1</xdr:row>
      <xdr:rowOff>28576</xdr:rowOff>
    </xdr:from>
    <xdr:to>
      <xdr:col>11</xdr:col>
      <xdr:colOff>514349</xdr:colOff>
      <xdr:row>6</xdr:row>
      <xdr:rowOff>140766</xdr:rowOff>
    </xdr:to>
    <xdr:pic>
      <xdr:nvPicPr>
        <xdr:cNvPr id="2" name="Imagem 1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00200" y="219076"/>
          <a:ext cx="4229099" cy="10646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MPO/_PROJETOS%20EM%20ANDAMENTO/PAV.%20RUAS%20SEBASTI&#195;O%20A.%20INACIO%208%20E%2010%20E%20PARTE%20DO%20RETORNO%20Jardim%20Ipanema/OR&#199;AMENTO%20%20Pav%20Ruas%20Sebastiao%208%2010%20e%20Parte%20do%20Retorno%20Jd%20Ipanema/MEM&#211;RIA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UA SEBASTIÃO"/>
      <sheetName val="RUA MILTON GONÇALVES"/>
      <sheetName val="RUA BENEDICTO ALVES"/>
      <sheetName val="RUA JOSÉ FERREIRA"/>
      <sheetName val="RUA A - ARAPONGAL"/>
      <sheetName val="RUA AMEIXEIRA"/>
      <sheetName val="RUA TOPÁZIO"/>
      <sheetName val="JOSÉ RONALDO CAMILO"/>
      <sheetName val="RUA CHIEKO MORYA"/>
      <sheetName val="RUA JACARANDÁ"/>
    </sheetNames>
    <sheetDataSet>
      <sheetData sheetId="0" refreshError="1">
        <row r="3">
          <cell r="B3">
            <v>6.4</v>
          </cell>
        </row>
        <row r="6">
          <cell r="B6">
            <v>717.1</v>
          </cell>
        </row>
        <row r="7">
          <cell r="B7">
            <v>7</v>
          </cell>
        </row>
        <row r="23">
          <cell r="B23">
            <v>1003.94</v>
          </cell>
        </row>
        <row r="49">
          <cell r="D49">
            <v>2</v>
          </cell>
        </row>
        <row r="50">
          <cell r="D50">
            <v>4</v>
          </cell>
        </row>
        <row r="55">
          <cell r="D55">
            <v>16.32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293" t="s">
        <v>101</v>
      </c>
      <c r="B1" s="293"/>
      <c r="C1" s="293"/>
      <c r="D1" s="293"/>
      <c r="E1" s="293"/>
      <c r="F1" s="293"/>
      <c r="G1" s="293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50" t="s">
        <v>110</v>
      </c>
      <c r="D3" s="151">
        <f>SUM('[1]RUA SEBASTIÃO'!$B$6)</f>
        <v>717.1</v>
      </c>
      <c r="E3" s="72">
        <f>SUM('[1]RUA SEBASTIÃO'!$B$7)</f>
        <v>7</v>
      </c>
      <c r="F3" s="15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100" t="s">
        <v>114</v>
      </c>
      <c r="B5" s="85"/>
      <c r="C5" s="85"/>
      <c r="D5" s="85"/>
      <c r="E5" s="85"/>
      <c r="F5" s="85"/>
      <c r="G5" s="86"/>
      <c r="H5" s="74"/>
      <c r="I5" s="148"/>
      <c r="J5" s="75"/>
    </row>
    <row r="6" spans="1:12" ht="15.75">
      <c r="A6" s="152"/>
      <c r="B6" s="85"/>
      <c r="C6" s="85"/>
      <c r="D6" s="152"/>
      <c r="E6" s="152"/>
      <c r="F6" s="152"/>
      <c r="G6" s="153"/>
      <c r="H6" s="77"/>
      <c r="J6" s="75"/>
    </row>
    <row r="7" spans="1:12" ht="15.75">
      <c r="A7" s="85"/>
      <c r="B7" s="85"/>
      <c r="C7" s="85"/>
      <c r="D7" s="154"/>
      <c r="E7" s="154"/>
      <c r="F7" s="154"/>
      <c r="G7" s="154"/>
      <c r="H7" s="77"/>
      <c r="J7" s="75"/>
    </row>
    <row r="8" spans="1:12" ht="15.75">
      <c r="A8" s="85"/>
      <c r="B8" s="85"/>
      <c r="C8" s="85"/>
      <c r="D8" s="154"/>
      <c r="E8" s="154"/>
      <c r="F8" s="154"/>
      <c r="G8" s="154"/>
      <c r="H8" s="77"/>
      <c r="J8" s="75"/>
    </row>
    <row r="9" spans="1:12" ht="15.75">
      <c r="A9" s="85"/>
      <c r="B9" s="85"/>
      <c r="C9" s="85"/>
      <c r="D9" s="294" t="s">
        <v>115</v>
      </c>
      <c r="E9" s="294"/>
      <c r="F9" s="294"/>
      <c r="G9" s="294"/>
      <c r="H9" s="77"/>
      <c r="I9" s="70"/>
      <c r="J9" s="75"/>
    </row>
    <row r="10" spans="1:12" ht="15.75">
      <c r="A10" s="85"/>
      <c r="B10" s="85"/>
      <c r="C10" s="85"/>
      <c r="D10" s="154"/>
      <c r="E10" s="154"/>
      <c r="F10" s="154"/>
      <c r="G10" s="154"/>
      <c r="H10" s="77"/>
      <c r="I10" s="77"/>
      <c r="J10" s="75"/>
    </row>
    <row r="11" spans="1:12" ht="15.75">
      <c r="A11" s="85"/>
      <c r="B11" s="85"/>
      <c r="C11" s="85"/>
      <c r="D11" s="154"/>
      <c r="E11" s="154"/>
      <c r="F11" s="154"/>
      <c r="G11" s="154"/>
      <c r="H11" s="77"/>
      <c r="I11" s="77"/>
      <c r="J11" s="75"/>
    </row>
    <row r="12" spans="1:12" ht="15.75">
      <c r="A12" s="85"/>
      <c r="B12" s="85"/>
      <c r="C12" s="85"/>
      <c r="D12" s="154"/>
      <c r="E12" s="154"/>
      <c r="F12" s="154"/>
      <c r="G12" s="154"/>
      <c r="H12" s="77"/>
      <c r="I12" s="77"/>
      <c r="J12" s="75"/>
    </row>
    <row r="13" spans="1:12" ht="15.75">
      <c r="A13" s="85"/>
      <c r="B13" s="85"/>
      <c r="C13" s="85"/>
      <c r="D13" s="154"/>
      <c r="E13" s="154"/>
      <c r="F13" s="154"/>
      <c r="G13" s="154"/>
      <c r="H13" s="77"/>
      <c r="I13" s="77"/>
      <c r="J13" s="75"/>
    </row>
    <row r="14" spans="1:12" ht="15.75">
      <c r="A14" s="85"/>
      <c r="B14" s="85"/>
      <c r="C14" s="85"/>
      <c r="D14" s="154"/>
      <c r="E14" s="154"/>
      <c r="F14" s="154"/>
      <c r="G14" s="154"/>
      <c r="H14" s="77"/>
      <c r="I14" s="77"/>
      <c r="J14" s="75"/>
    </row>
    <row r="15" spans="1:12" ht="15.75">
      <c r="A15" s="85"/>
      <c r="B15" s="85"/>
      <c r="C15" s="85"/>
      <c r="D15" s="154"/>
      <c r="E15" s="154"/>
      <c r="F15" s="154"/>
      <c r="G15" s="154"/>
      <c r="H15" s="77"/>
      <c r="I15" s="77"/>
      <c r="J15" s="75"/>
    </row>
    <row r="16" spans="1:12" ht="15.75">
      <c r="A16" s="85"/>
      <c r="B16" s="85"/>
      <c r="C16" s="85"/>
      <c r="D16" s="154"/>
      <c r="E16" s="154"/>
      <c r="F16" s="154"/>
      <c r="G16" s="154"/>
      <c r="H16" s="77"/>
      <c r="I16" s="77"/>
      <c r="J16" s="75"/>
    </row>
    <row r="17" spans="1:10" ht="15.75">
      <c r="A17" s="85"/>
      <c r="B17" s="85"/>
      <c r="C17" s="85"/>
      <c r="D17" s="154"/>
      <c r="E17" s="154"/>
      <c r="F17" s="154"/>
      <c r="G17" s="154"/>
      <c r="H17" s="77"/>
      <c r="I17" s="77"/>
      <c r="J17" s="75"/>
    </row>
    <row r="18" spans="1:10" ht="15.75">
      <c r="A18" s="295" t="s">
        <v>112</v>
      </c>
      <c r="B18" s="295"/>
      <c r="C18" s="295"/>
      <c r="D18" s="154"/>
      <c r="E18" s="154"/>
      <c r="F18" s="154"/>
      <c r="G18" s="154"/>
      <c r="H18" s="77"/>
      <c r="I18" s="77"/>
      <c r="J18" s="75"/>
    </row>
    <row r="19" spans="1:10" ht="15.75">
      <c r="A19" s="296" t="s">
        <v>113</v>
      </c>
      <c r="B19" s="296"/>
      <c r="C19" s="296"/>
      <c r="D19" s="154"/>
      <c r="E19" s="154"/>
      <c r="F19" s="154"/>
      <c r="G19" s="15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54"/>
      <c r="E20" s="154"/>
      <c r="F20" s="154"/>
      <c r="G20" s="154"/>
      <c r="H20" s="77"/>
      <c r="I20" s="77"/>
      <c r="J20" s="75"/>
    </row>
    <row r="21" spans="1:10" ht="15.75">
      <c r="A21" s="85"/>
      <c r="B21" s="85"/>
      <c r="C21" s="85"/>
      <c r="D21" s="154"/>
      <c r="E21" s="154"/>
      <c r="F21" s="154"/>
      <c r="G21" s="154"/>
      <c r="H21" s="77"/>
      <c r="I21" s="77"/>
      <c r="J21" s="75"/>
    </row>
    <row r="22" spans="1:10" ht="15.75">
      <c r="A22" s="85"/>
      <c r="B22" s="85"/>
      <c r="C22" s="85"/>
      <c r="D22" s="154"/>
      <c r="E22" s="154"/>
      <c r="F22" s="154"/>
      <c r="G22" s="154"/>
      <c r="H22" s="77"/>
      <c r="I22" s="77"/>
      <c r="J22" s="75"/>
    </row>
    <row r="23" spans="1:10" ht="15.75">
      <c r="A23" s="85"/>
      <c r="B23" s="85"/>
      <c r="C23" s="85"/>
      <c r="D23" s="154"/>
      <c r="E23" s="154"/>
      <c r="F23" s="154"/>
      <c r="G23" s="154"/>
      <c r="H23" s="77"/>
      <c r="I23" s="77"/>
      <c r="J23" s="75"/>
    </row>
    <row r="24" spans="1:10" ht="15.75">
      <c r="A24" s="85"/>
      <c r="B24" s="85"/>
      <c r="C24" s="85"/>
      <c r="D24" s="154"/>
      <c r="E24" s="154"/>
      <c r="F24" s="154"/>
      <c r="G24" s="154"/>
      <c r="H24" s="77"/>
      <c r="I24" s="77"/>
      <c r="J24" s="75"/>
    </row>
    <row r="25" spans="1:10" ht="15.75">
      <c r="A25" s="85"/>
      <c r="B25" s="85"/>
      <c r="C25" s="85"/>
      <c r="D25" s="154"/>
      <c r="E25" s="154"/>
      <c r="F25" s="154"/>
      <c r="G25" s="154"/>
      <c r="H25" s="77"/>
      <c r="I25" s="77"/>
      <c r="J25" s="75"/>
    </row>
    <row r="26" spans="1:10" ht="15.75">
      <c r="A26" s="85"/>
      <c r="B26" s="85"/>
      <c r="C26" s="85"/>
      <c r="D26" s="154"/>
      <c r="E26" s="154"/>
      <c r="F26" s="154"/>
      <c r="G26" s="154"/>
      <c r="H26" s="77"/>
      <c r="I26" s="77"/>
      <c r="J26" s="75"/>
    </row>
    <row r="27" spans="1:10" ht="15.75">
      <c r="A27" s="85"/>
      <c r="B27" s="85"/>
      <c r="C27" s="85"/>
      <c r="D27" s="154"/>
      <c r="E27" s="154"/>
      <c r="F27" s="154"/>
      <c r="G27" s="154"/>
      <c r="H27" s="77"/>
      <c r="I27" s="77"/>
      <c r="J27" s="75"/>
    </row>
    <row r="28" spans="1:10" ht="15.75">
      <c r="A28" s="85"/>
      <c r="B28" s="85"/>
      <c r="C28" s="85"/>
      <c r="D28" s="154"/>
      <c r="E28" s="154"/>
      <c r="F28" s="154"/>
      <c r="G28" s="154"/>
      <c r="H28" s="77"/>
      <c r="I28" s="77"/>
      <c r="J28" s="75"/>
    </row>
    <row r="29" spans="1:10" ht="15.75">
      <c r="A29" s="85"/>
      <c r="B29" s="85"/>
      <c r="C29" s="85"/>
      <c r="D29" s="154"/>
      <c r="E29" s="154"/>
      <c r="F29" s="154"/>
      <c r="G29" s="154"/>
      <c r="H29" s="77"/>
      <c r="I29" s="77"/>
      <c r="J29" s="75"/>
    </row>
    <row r="30" spans="1:10" ht="15.75">
      <c r="A30" s="85"/>
      <c r="B30" s="85"/>
      <c r="C30" s="85"/>
      <c r="D30" s="154"/>
      <c r="E30" s="154"/>
      <c r="F30" s="154"/>
      <c r="G30" s="154"/>
      <c r="H30" s="77"/>
      <c r="I30" s="77"/>
      <c r="J30" s="75"/>
    </row>
    <row r="31" spans="1:10" ht="15.75">
      <c r="A31" s="85"/>
      <c r="B31" s="85"/>
      <c r="C31" s="85"/>
      <c r="D31" s="154"/>
      <c r="E31" s="154"/>
      <c r="F31" s="154"/>
      <c r="G31" s="154"/>
      <c r="H31" s="77"/>
      <c r="I31" s="77"/>
      <c r="J31" s="75"/>
    </row>
    <row r="32" spans="1:10" ht="15.75">
      <c r="A32" s="85"/>
      <c r="B32" s="85"/>
      <c r="C32" s="85"/>
      <c r="D32" s="154"/>
      <c r="E32" s="154"/>
      <c r="F32" s="154"/>
      <c r="G32" s="154"/>
      <c r="H32" s="77"/>
      <c r="I32" s="77"/>
      <c r="J32" s="149"/>
    </row>
    <row r="33" spans="1:10" ht="15.75">
      <c r="A33" s="155" t="s">
        <v>95</v>
      </c>
      <c r="B33" s="155"/>
      <c r="C33" s="155"/>
      <c r="D33" s="152"/>
      <c r="E33" s="152"/>
      <c r="F33" s="152"/>
      <c r="G33" s="153"/>
      <c r="H33" s="77"/>
      <c r="I33" s="77"/>
      <c r="J33" s="75"/>
    </row>
    <row r="34" spans="1:10" ht="15.75">
      <c r="A34" s="296" t="s">
        <v>96</v>
      </c>
      <c r="B34" s="296"/>
      <c r="C34" s="296"/>
      <c r="D34" s="152"/>
      <c r="E34" s="152"/>
      <c r="F34" s="152"/>
      <c r="G34" s="15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18" t="s">
        <v>0</v>
      </c>
      <c r="C1" s="318"/>
      <c r="D1" s="318"/>
      <c r="E1" s="318"/>
      <c r="F1" s="318"/>
      <c r="G1" s="318"/>
      <c r="H1" s="318"/>
      <c r="I1" s="318"/>
      <c r="J1" s="318"/>
      <c r="K1" s="318"/>
    </row>
    <row r="2" spans="2:17" ht="20.25" customHeight="1" thickBot="1"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2:17" ht="18.75" customHeight="1" thickBot="1">
      <c r="B3" s="55" t="s">
        <v>1</v>
      </c>
      <c r="C3" s="319" t="s">
        <v>272</v>
      </c>
      <c r="D3" s="319"/>
      <c r="E3" s="319"/>
      <c r="F3" s="319"/>
      <c r="G3" s="319"/>
      <c r="H3" s="319"/>
      <c r="I3" s="319"/>
      <c r="J3" s="319"/>
      <c r="K3" s="319"/>
    </row>
    <row r="4" spans="2:17" ht="24" customHeight="1" thickBot="1">
      <c r="B4" s="55" t="s">
        <v>3</v>
      </c>
      <c r="C4" s="319" t="s">
        <v>292</v>
      </c>
      <c r="D4" s="319"/>
      <c r="E4" s="319"/>
      <c r="F4" s="319"/>
      <c r="G4" s="319"/>
      <c r="H4" s="319"/>
      <c r="I4" s="319"/>
      <c r="J4" s="319"/>
      <c r="K4" s="319"/>
    </row>
    <row r="5" spans="2:17" ht="32.25" thickBot="1">
      <c r="B5" s="383" t="s">
        <v>5</v>
      </c>
      <c r="C5" s="383" t="s">
        <v>6</v>
      </c>
      <c r="D5" s="383" t="s">
        <v>7</v>
      </c>
      <c r="E5" s="383" t="s">
        <v>8</v>
      </c>
      <c r="F5" s="384" t="s">
        <v>9</v>
      </c>
      <c r="G5" s="384" t="s">
        <v>10</v>
      </c>
      <c r="H5" s="284" t="s">
        <v>11</v>
      </c>
      <c r="I5" s="284" t="s">
        <v>12</v>
      </c>
      <c r="J5" s="284" t="s">
        <v>13</v>
      </c>
      <c r="K5" s="234" t="s">
        <v>14</v>
      </c>
      <c r="M5" s="230"/>
    </row>
    <row r="6" spans="2:17" ht="19.5" customHeight="1" thickBot="1">
      <c r="B6" s="383"/>
      <c r="C6" s="383"/>
      <c r="D6" s="383"/>
      <c r="E6" s="383"/>
      <c r="F6" s="384"/>
      <c r="G6" s="384"/>
      <c r="H6" s="284" t="s">
        <v>15</v>
      </c>
      <c r="I6" s="284" t="s">
        <v>294</v>
      </c>
      <c r="J6" s="284" t="s">
        <v>15</v>
      </c>
      <c r="K6" s="234"/>
      <c r="M6" s="230"/>
    </row>
    <row r="7" spans="2:17" ht="18" customHeight="1">
      <c r="B7" s="268"/>
      <c r="C7" s="243"/>
      <c r="D7" s="242"/>
      <c r="E7" s="243" t="s">
        <v>193</v>
      </c>
      <c r="F7" s="244"/>
      <c r="G7" s="245">
        <f>(86.17)-G8</f>
        <v>78.740000000000009</v>
      </c>
      <c r="H7" s="245"/>
      <c r="I7" s="246"/>
      <c r="J7" s="247"/>
      <c r="K7" s="269"/>
      <c r="M7" s="230"/>
      <c r="P7" s="285">
        <v>78.77</v>
      </c>
      <c r="Q7">
        <v>78.740000000000009</v>
      </c>
    </row>
    <row r="8" spans="2:17" ht="18" customHeight="1">
      <c r="B8" s="268"/>
      <c r="C8" s="243"/>
      <c r="D8" s="242"/>
      <c r="E8" s="243"/>
      <c r="F8" s="244"/>
      <c r="G8" s="267">
        <v>7.43</v>
      </c>
      <c r="H8" s="245"/>
      <c r="I8" s="246"/>
      <c r="J8" s="247"/>
      <c r="K8" s="269"/>
      <c r="M8" s="230"/>
      <c r="P8" s="285">
        <v>7.4</v>
      </c>
      <c r="Q8">
        <v>7.43</v>
      </c>
    </row>
    <row r="9" spans="2:17" ht="18" customHeight="1">
      <c r="B9" s="268">
        <v>1</v>
      </c>
      <c r="C9" s="243"/>
      <c r="D9" s="242"/>
      <c r="E9" s="243" t="s">
        <v>193</v>
      </c>
      <c r="F9" s="244"/>
      <c r="G9" s="245"/>
      <c r="H9" s="245"/>
      <c r="I9" s="246"/>
      <c r="J9" s="247"/>
      <c r="K9" s="269"/>
      <c r="M9" s="230"/>
      <c r="P9" s="285"/>
    </row>
    <row r="10" spans="2:17" ht="33" customHeight="1">
      <c r="B10" s="270" t="s">
        <v>18</v>
      </c>
      <c r="C10" s="7" t="s">
        <v>298</v>
      </c>
      <c r="D10" s="7">
        <v>7011</v>
      </c>
      <c r="E10" s="25" t="s">
        <v>253</v>
      </c>
      <c r="F10" s="7" t="s">
        <v>243</v>
      </c>
      <c r="G10" s="9">
        <v>1104.1099999999999</v>
      </c>
      <c r="H10" s="16">
        <v>5.15</v>
      </c>
      <c r="I10" s="10">
        <f>H10*1.2675</f>
        <v>6.5276250000000005</v>
      </c>
      <c r="J10" s="219">
        <f>ROUND(G10*I10,2)</f>
        <v>7207.22</v>
      </c>
      <c r="K10" s="271"/>
      <c r="L10" s="61"/>
      <c r="M10" s="230"/>
      <c r="P10" s="285">
        <v>1104.05</v>
      </c>
      <c r="Q10">
        <v>1104.1099999999999</v>
      </c>
    </row>
    <row r="11" spans="2:17" ht="34.5" customHeight="1">
      <c r="B11" s="270" t="s">
        <v>24</v>
      </c>
      <c r="C11" s="7" t="s">
        <v>298</v>
      </c>
      <c r="D11" s="7" t="s">
        <v>65</v>
      </c>
      <c r="E11" s="25" t="s">
        <v>254</v>
      </c>
      <c r="F11" s="7" t="s">
        <v>243</v>
      </c>
      <c r="G11" s="9">
        <v>1104.1099999999999</v>
      </c>
      <c r="H11" s="16">
        <v>27.12</v>
      </c>
      <c r="I11" s="10">
        <f>H11*1.2675</f>
        <v>34.374600000000001</v>
      </c>
      <c r="J11" s="219">
        <f>ROUND(G11*I11,2)</f>
        <v>37953.339999999997</v>
      </c>
      <c r="K11" s="271"/>
      <c r="M11" s="231"/>
      <c r="P11" s="285">
        <v>1104.05</v>
      </c>
      <c r="Q11">
        <v>1104.1099999999999</v>
      </c>
    </row>
    <row r="12" spans="2:17" ht="18.75" customHeight="1">
      <c r="B12" s="392" t="s">
        <v>38</v>
      </c>
      <c r="C12" s="387"/>
      <c r="D12" s="387"/>
      <c r="E12" s="388"/>
      <c r="F12" s="235"/>
      <c r="G12" s="236"/>
      <c r="H12" s="236"/>
      <c r="I12" s="237"/>
      <c r="J12" s="237">
        <f>ROUND(SUM(J10:J11),2)</f>
        <v>45160.56</v>
      </c>
      <c r="K12" s="272">
        <f>J12/J44</f>
        <v>0.19658830366334887</v>
      </c>
      <c r="M12" s="61">
        <f>J12/G10</f>
        <v>40.902228944579797</v>
      </c>
      <c r="O12" s="61"/>
      <c r="P12" s="285"/>
    </row>
    <row r="13" spans="2:17" ht="18" customHeight="1">
      <c r="B13" s="268">
        <v>2</v>
      </c>
      <c r="C13" s="243"/>
      <c r="D13" s="242"/>
      <c r="E13" s="243" t="s">
        <v>39</v>
      </c>
      <c r="F13" s="242"/>
      <c r="G13" s="245"/>
      <c r="H13" s="245"/>
      <c r="I13" s="250"/>
      <c r="J13" s="247"/>
      <c r="K13" s="269"/>
      <c r="P13" s="285"/>
    </row>
    <row r="14" spans="2:17" ht="18" customHeight="1">
      <c r="B14" s="273"/>
      <c r="C14" s="15"/>
      <c r="D14" s="26"/>
      <c r="E14" s="15" t="s">
        <v>233</v>
      </c>
      <c r="F14" s="26"/>
      <c r="G14" s="12"/>
      <c r="H14" s="12"/>
      <c r="I14" s="13"/>
      <c r="J14" s="249"/>
      <c r="K14" s="274"/>
      <c r="P14" s="285"/>
    </row>
    <row r="15" spans="2:17" s="223" customFormat="1" ht="48" customHeight="1">
      <c r="B15" s="275" t="s">
        <v>41</v>
      </c>
      <c r="C15" s="8" t="s">
        <v>298</v>
      </c>
      <c r="D15" s="8">
        <v>83338</v>
      </c>
      <c r="E15" s="23" t="s">
        <v>286</v>
      </c>
      <c r="F15" s="8" t="s">
        <v>244</v>
      </c>
      <c r="G15" s="14">
        <v>942.54</v>
      </c>
      <c r="H15" s="16">
        <v>2.34</v>
      </c>
      <c r="I15" s="16">
        <f>((H15*1.2675))</f>
        <v>2.9659499999999999</v>
      </c>
      <c r="J15" s="260">
        <f>ROUND(G15*I15,2)</f>
        <v>2795.53</v>
      </c>
      <c r="K15" s="276"/>
      <c r="P15" s="286">
        <v>942.48</v>
      </c>
      <c r="Q15" s="223">
        <v>942.54</v>
      </c>
    </row>
    <row r="16" spans="2:17" ht="65.25" customHeight="1">
      <c r="B16" s="275" t="s">
        <v>43</v>
      </c>
      <c r="C16" s="7" t="s">
        <v>298</v>
      </c>
      <c r="D16" s="207" t="s">
        <v>28</v>
      </c>
      <c r="E16" s="23" t="s">
        <v>252</v>
      </c>
      <c r="F16" s="7" t="s">
        <v>244</v>
      </c>
      <c r="G16" s="14">
        <v>1083.92</v>
      </c>
      <c r="H16" s="16">
        <v>1.47</v>
      </c>
      <c r="I16" s="10">
        <f>((H16*1.2675))</f>
        <v>1.8632250000000001</v>
      </c>
      <c r="J16" s="219">
        <f>ROUND(G16*I16,2)</f>
        <v>2019.59</v>
      </c>
      <c r="K16" s="276"/>
      <c r="P16" s="285">
        <v>1083.8499999999999</v>
      </c>
      <c r="Q16">
        <v>1083.92</v>
      </c>
    </row>
    <row r="17" spans="2:17" ht="33.75" customHeight="1">
      <c r="B17" s="275" t="s">
        <v>46</v>
      </c>
      <c r="C17" s="7" t="s">
        <v>298</v>
      </c>
      <c r="D17" s="7">
        <v>72887</v>
      </c>
      <c r="E17" s="17" t="s">
        <v>299</v>
      </c>
      <c r="F17" s="7" t="s">
        <v>255</v>
      </c>
      <c r="G17" s="9">
        <v>9755.2800000000007</v>
      </c>
      <c r="H17" s="16">
        <v>0.86</v>
      </c>
      <c r="I17" s="10">
        <f>((H17*1.2675))</f>
        <v>1.09005</v>
      </c>
      <c r="J17" s="219">
        <f>ROUND(G17*I17,2)</f>
        <v>10633.74</v>
      </c>
      <c r="K17" s="271"/>
      <c r="L17" s="61"/>
      <c r="P17" s="285">
        <v>9754.65</v>
      </c>
      <c r="Q17">
        <v>9755.2800000000007</v>
      </c>
    </row>
    <row r="18" spans="2:17" ht="15.75">
      <c r="B18" s="277"/>
      <c r="C18" s="24"/>
      <c r="D18" s="24"/>
      <c r="E18" s="15" t="s">
        <v>40</v>
      </c>
      <c r="F18" s="24"/>
      <c r="G18" s="12"/>
      <c r="H18" s="19"/>
      <c r="I18" s="19"/>
      <c r="J18" s="249"/>
      <c r="K18" s="274"/>
      <c r="L18" s="61"/>
      <c r="P18" s="285"/>
    </row>
    <row r="19" spans="2:17" ht="66" customHeight="1">
      <c r="B19" s="270" t="s">
        <v>48</v>
      </c>
      <c r="C19" s="7" t="s">
        <v>298</v>
      </c>
      <c r="D19" s="207" t="s">
        <v>213</v>
      </c>
      <c r="E19" s="23" t="s">
        <v>291</v>
      </c>
      <c r="F19" s="8" t="s">
        <v>244</v>
      </c>
      <c r="G19" s="14">
        <v>541.96</v>
      </c>
      <c r="H19" s="16">
        <v>3.1</v>
      </c>
      <c r="I19" s="10">
        <f>((H19*1.2675))</f>
        <v>3.9292500000000001</v>
      </c>
      <c r="J19" s="219">
        <f>ROUND(G19*I19,2)</f>
        <v>2129.5</v>
      </c>
      <c r="K19" s="276"/>
      <c r="N19" s="61"/>
      <c r="P19" s="285">
        <v>541.91999999999996</v>
      </c>
      <c r="Q19">
        <v>541.96</v>
      </c>
    </row>
    <row r="20" spans="2:17" ht="32.25" customHeight="1">
      <c r="B20" s="270" t="s">
        <v>50</v>
      </c>
      <c r="C20" s="7" t="s">
        <v>298</v>
      </c>
      <c r="D20" s="7">
        <v>72961</v>
      </c>
      <c r="E20" s="17" t="s">
        <v>251</v>
      </c>
      <c r="F20" s="7" t="s">
        <v>242</v>
      </c>
      <c r="G20" s="14">
        <v>2356.34</v>
      </c>
      <c r="H20" s="31">
        <v>1.17</v>
      </c>
      <c r="I20" s="10">
        <f>((H20*1.2675))</f>
        <v>1.4829749999999999</v>
      </c>
      <c r="J20" s="219">
        <f>ROUND(G20*I20,2)</f>
        <v>3494.39</v>
      </c>
      <c r="K20" s="278"/>
      <c r="P20" s="285">
        <v>2356.19</v>
      </c>
      <c r="Q20">
        <v>2356.34</v>
      </c>
    </row>
    <row r="21" spans="2:17" ht="52.5" customHeight="1">
      <c r="B21" s="270" t="s">
        <v>52</v>
      </c>
      <c r="C21" s="7" t="s">
        <v>298</v>
      </c>
      <c r="D21" s="7">
        <v>72886</v>
      </c>
      <c r="E21" s="17" t="s">
        <v>300</v>
      </c>
      <c r="F21" s="7" t="s">
        <v>255</v>
      </c>
      <c r="G21" s="9">
        <v>7587.44</v>
      </c>
      <c r="H21" s="16">
        <v>1.03</v>
      </c>
      <c r="I21" s="10">
        <f>((H21*1.2675))</f>
        <v>1.305525</v>
      </c>
      <c r="J21" s="219">
        <f>ROUND(G21*I21,2)</f>
        <v>9905.59</v>
      </c>
      <c r="K21" s="271"/>
      <c r="L21" s="61"/>
      <c r="N21" s="229"/>
      <c r="O21" s="61"/>
      <c r="P21" s="285">
        <v>7586.88</v>
      </c>
      <c r="Q21">
        <v>7587.44</v>
      </c>
    </row>
    <row r="22" spans="2:17" ht="16.5" customHeight="1">
      <c r="B22" s="273"/>
      <c r="C22" s="15"/>
      <c r="D22" s="26"/>
      <c r="E22" s="15" t="s">
        <v>45</v>
      </c>
      <c r="F22" s="26"/>
      <c r="G22" s="12"/>
      <c r="H22" s="12"/>
      <c r="I22" s="13"/>
      <c r="J22" s="249"/>
      <c r="K22" s="274"/>
      <c r="P22" s="285"/>
    </row>
    <row r="23" spans="2:17" ht="33.75" customHeight="1">
      <c r="B23" s="275" t="s">
        <v>54</v>
      </c>
      <c r="C23" s="7" t="s">
        <v>298</v>
      </c>
      <c r="D23" s="7">
        <v>73710</v>
      </c>
      <c r="E23" s="17" t="s">
        <v>277</v>
      </c>
      <c r="F23" s="7" t="s">
        <v>244</v>
      </c>
      <c r="G23" s="14">
        <v>471.27</v>
      </c>
      <c r="H23" s="16">
        <v>94</v>
      </c>
      <c r="I23" s="10">
        <f>((H23*1.2675))</f>
        <v>119.14500000000001</v>
      </c>
      <c r="J23" s="219">
        <f>ROUND(G23*I23,2)</f>
        <v>56149.46</v>
      </c>
      <c r="K23" s="276"/>
      <c r="L23" s="61">
        <f>SUM(J15:J23)</f>
        <v>87127.8</v>
      </c>
      <c r="M23" s="61">
        <f>L23/G20</f>
        <v>36.97590330767207</v>
      </c>
      <c r="N23" s="61"/>
      <c r="O23" s="61"/>
      <c r="P23" s="285">
        <v>471.24</v>
      </c>
      <c r="Q23">
        <v>471.27</v>
      </c>
    </row>
    <row r="24" spans="2:17" ht="16.5" customHeight="1">
      <c r="B24" s="273"/>
      <c r="C24" s="15"/>
      <c r="D24" s="26"/>
      <c r="E24" s="15" t="s">
        <v>160</v>
      </c>
      <c r="F24" s="26"/>
      <c r="G24" s="12"/>
      <c r="H24" s="12"/>
      <c r="I24" s="13"/>
      <c r="J24" s="249"/>
      <c r="K24" s="274"/>
      <c r="P24" s="285"/>
    </row>
    <row r="25" spans="2:17" ht="17.25" customHeight="1">
      <c r="B25" s="275" t="s">
        <v>57</v>
      </c>
      <c r="C25" s="7" t="s">
        <v>298</v>
      </c>
      <c r="D25" s="7">
        <v>72945</v>
      </c>
      <c r="E25" s="23" t="s">
        <v>236</v>
      </c>
      <c r="F25" s="7" t="s">
        <v>242</v>
      </c>
      <c r="G25" s="14">
        <v>3133.51</v>
      </c>
      <c r="H25" s="16">
        <v>4.38</v>
      </c>
      <c r="I25" s="10">
        <f>((H25*1.2675))</f>
        <v>5.5516500000000004</v>
      </c>
      <c r="J25" s="219">
        <f>ROUND(G25*I25,2)</f>
        <v>17396.150000000001</v>
      </c>
      <c r="K25" s="271"/>
      <c r="L25" s="61"/>
      <c r="P25" s="285">
        <v>3133.36</v>
      </c>
      <c r="Q25">
        <v>3133.51</v>
      </c>
    </row>
    <row r="26" spans="2:17" ht="21" customHeight="1">
      <c r="B26" s="275" t="s">
        <v>265</v>
      </c>
      <c r="C26" s="7" t="s">
        <v>298</v>
      </c>
      <c r="D26" s="7">
        <v>72942</v>
      </c>
      <c r="E26" s="23" t="s">
        <v>235</v>
      </c>
      <c r="F26" s="7" t="s">
        <v>242</v>
      </c>
      <c r="G26" s="14">
        <v>3133.51</v>
      </c>
      <c r="H26" s="16">
        <v>1.23</v>
      </c>
      <c r="I26" s="10">
        <f>((H26*1.2675))</f>
        <v>1.5590250000000001</v>
      </c>
      <c r="J26" s="219">
        <f>ROUND(G26*I26,2)</f>
        <v>4885.22</v>
      </c>
      <c r="K26" s="271"/>
      <c r="P26" s="285">
        <v>3133.36</v>
      </c>
      <c r="Q26">
        <v>3133.51</v>
      </c>
    </row>
    <row r="27" spans="2:17" ht="47.25" customHeight="1">
      <c r="B27" s="275" t="s">
        <v>266</v>
      </c>
      <c r="C27" s="7" t="s">
        <v>298</v>
      </c>
      <c r="D27" s="49">
        <v>72965</v>
      </c>
      <c r="E27" s="23" t="s">
        <v>278</v>
      </c>
      <c r="F27" s="7" t="s">
        <v>284</v>
      </c>
      <c r="G27" s="14">
        <v>235.01</v>
      </c>
      <c r="H27" s="16">
        <v>204.77</v>
      </c>
      <c r="I27" s="10">
        <f>((H27*1.2675))</f>
        <v>259.54597500000006</v>
      </c>
      <c r="J27" s="219">
        <f>ROUND(G27*I27,2)</f>
        <v>60995.9</v>
      </c>
      <c r="K27" s="271"/>
      <c r="L27" s="61"/>
      <c r="P27" s="285">
        <v>235</v>
      </c>
      <c r="Q27">
        <v>235.01</v>
      </c>
    </row>
    <row r="28" spans="2:17" ht="39" customHeight="1">
      <c r="B28" s="275" t="s">
        <v>267</v>
      </c>
      <c r="C28" s="7" t="s">
        <v>298</v>
      </c>
      <c r="D28" s="7">
        <v>83357</v>
      </c>
      <c r="E28" s="17" t="s">
        <v>301</v>
      </c>
      <c r="F28" s="7" t="s">
        <v>285</v>
      </c>
      <c r="G28" s="9">
        <v>7755.33</v>
      </c>
      <c r="H28" s="16">
        <v>0.79</v>
      </c>
      <c r="I28" s="10">
        <f>((H28*1.2675))</f>
        <v>1.001325</v>
      </c>
      <c r="J28" s="219">
        <f>ROUND(G28*I28,2)</f>
        <v>7765.61</v>
      </c>
      <c r="K28" s="271"/>
      <c r="L28" s="61"/>
      <c r="P28" s="285">
        <v>7755</v>
      </c>
      <c r="Q28">
        <v>7755.33</v>
      </c>
    </row>
    <row r="29" spans="2:17" ht="45">
      <c r="B29" s="275" t="s">
        <v>268</v>
      </c>
      <c r="C29" s="7" t="s">
        <v>298</v>
      </c>
      <c r="D29" s="7">
        <v>72891</v>
      </c>
      <c r="E29" s="17" t="s">
        <v>250</v>
      </c>
      <c r="F29" s="7" t="s">
        <v>244</v>
      </c>
      <c r="G29" s="9">
        <v>94.01</v>
      </c>
      <c r="H29" s="16">
        <v>4.49</v>
      </c>
      <c r="I29" s="10">
        <f>((H29*1.2675))</f>
        <v>5.6910750000000005</v>
      </c>
      <c r="J29" s="219">
        <f>ROUND(G29*I29,2)</f>
        <v>535.02</v>
      </c>
      <c r="K29" s="271"/>
      <c r="L29" s="61">
        <f>SUM(J25:J29)</f>
        <v>91577.900000000009</v>
      </c>
      <c r="M29" s="61">
        <f>L29/G25</f>
        <v>29.225341549891336</v>
      </c>
      <c r="N29" s="229"/>
      <c r="O29" s="61"/>
      <c r="P29" s="285">
        <v>94</v>
      </c>
      <c r="Q29">
        <v>94.01</v>
      </c>
    </row>
    <row r="30" spans="2:17" ht="19.5" customHeight="1">
      <c r="B30" s="392" t="s">
        <v>38</v>
      </c>
      <c r="C30" s="387"/>
      <c r="D30" s="387"/>
      <c r="E30" s="388"/>
      <c r="F30" s="235"/>
      <c r="G30" s="236"/>
      <c r="H30" s="236"/>
      <c r="I30" s="237"/>
      <c r="J30" s="237">
        <f>ROUND(SUM(J15:J29),2)</f>
        <v>178705.7</v>
      </c>
      <c r="K30" s="272">
        <f>J30/J44</f>
        <v>0.77792326795706979</v>
      </c>
      <c r="L30" s="229"/>
      <c r="P30" s="285"/>
    </row>
    <row r="31" spans="2:17" ht="19.5" customHeight="1">
      <c r="B31" s="268">
        <v>3</v>
      </c>
      <c r="C31" s="243"/>
      <c r="D31" s="242"/>
      <c r="E31" s="243" t="s">
        <v>288</v>
      </c>
      <c r="F31" s="242"/>
      <c r="G31" s="245"/>
      <c r="H31" s="245"/>
      <c r="I31" s="250"/>
      <c r="J31" s="247"/>
      <c r="K31" s="269"/>
      <c r="P31" s="285"/>
    </row>
    <row r="32" spans="2:17" ht="36.75" customHeight="1">
      <c r="B32" s="270" t="s">
        <v>61</v>
      </c>
      <c r="C32" s="7" t="s">
        <v>298</v>
      </c>
      <c r="D32" s="7">
        <v>72947</v>
      </c>
      <c r="E32" s="17" t="s">
        <v>237</v>
      </c>
      <c r="F32" s="7" t="s">
        <v>242</v>
      </c>
      <c r="G32" s="9">
        <v>72</v>
      </c>
      <c r="H32" s="14">
        <v>18.38</v>
      </c>
      <c r="I32" s="10">
        <f>((H32*1.2675))</f>
        <v>23.29665</v>
      </c>
      <c r="J32" s="219">
        <f>ROUND(G32*I32,2)</f>
        <v>1677.36</v>
      </c>
      <c r="K32" s="279"/>
      <c r="L32" s="61"/>
      <c r="P32" s="285">
        <v>72</v>
      </c>
      <c r="Q32">
        <v>72</v>
      </c>
    </row>
    <row r="33" spans="2:17" ht="33.75" customHeight="1">
      <c r="B33" s="270" t="s">
        <v>64</v>
      </c>
      <c r="C33" s="7" t="s">
        <v>298</v>
      </c>
      <c r="D33" s="7" t="s">
        <v>71</v>
      </c>
      <c r="E33" s="17" t="s">
        <v>280</v>
      </c>
      <c r="F33" s="7" t="s">
        <v>238</v>
      </c>
      <c r="G33" s="9">
        <v>8</v>
      </c>
      <c r="H33" s="14">
        <v>87.67</v>
      </c>
      <c r="I33" s="10">
        <f>((H33*1.2675))</f>
        <v>111.12172500000001</v>
      </c>
      <c r="J33" s="219">
        <f>ROUND(G33*I33,2)</f>
        <v>888.97</v>
      </c>
      <c r="K33" s="279"/>
      <c r="L33" s="61"/>
      <c r="P33" s="285">
        <v>8</v>
      </c>
      <c r="Q33">
        <v>8</v>
      </c>
    </row>
    <row r="34" spans="2:17" ht="36.75" customHeight="1">
      <c r="B34" s="270" t="s">
        <v>206</v>
      </c>
      <c r="C34" s="7" t="s">
        <v>298</v>
      </c>
      <c r="D34" s="7">
        <v>92336</v>
      </c>
      <c r="E34" s="17" t="s">
        <v>264</v>
      </c>
      <c r="F34" s="7" t="s">
        <v>243</v>
      </c>
      <c r="G34" s="9">
        <v>28.8</v>
      </c>
      <c r="H34" s="14">
        <v>58.45</v>
      </c>
      <c r="I34" s="10">
        <f>((H34*1.2675))</f>
        <v>74.085375000000013</v>
      </c>
      <c r="J34" s="219">
        <f>ROUND(G34*I34,2)</f>
        <v>2133.66</v>
      </c>
      <c r="K34" s="279"/>
      <c r="L34" s="61"/>
      <c r="P34" s="285">
        <v>28.8</v>
      </c>
      <c r="Q34">
        <v>28.8</v>
      </c>
    </row>
    <row r="35" spans="2:17" ht="19.5" customHeight="1">
      <c r="B35" s="392" t="s">
        <v>38</v>
      </c>
      <c r="C35" s="387"/>
      <c r="D35" s="387"/>
      <c r="E35" s="388"/>
      <c r="F35" s="235"/>
      <c r="G35" s="236"/>
      <c r="H35" s="236"/>
      <c r="I35" s="237"/>
      <c r="J35" s="239">
        <f>ROUND(SUM(J32:J34),2)</f>
        <v>4699.99</v>
      </c>
      <c r="K35" s="272">
        <f>J35/J44</f>
        <v>2.0459512931963266E-2</v>
      </c>
      <c r="P35" s="285"/>
    </row>
    <row r="36" spans="2:17" ht="18.75" customHeight="1">
      <c r="B36" s="268">
        <v>4</v>
      </c>
      <c r="C36" s="243"/>
      <c r="D36" s="242"/>
      <c r="E36" s="243" t="s">
        <v>287</v>
      </c>
      <c r="F36" s="242"/>
      <c r="G36" s="245"/>
      <c r="H36" s="245"/>
      <c r="I36" s="250"/>
      <c r="J36" s="247"/>
      <c r="K36" s="269"/>
      <c r="P36" s="285"/>
    </row>
    <row r="37" spans="2:17" ht="36" customHeight="1">
      <c r="B37" s="270" t="s">
        <v>68</v>
      </c>
      <c r="C37" s="7" t="s">
        <v>298</v>
      </c>
      <c r="D37" s="7" t="s">
        <v>247</v>
      </c>
      <c r="E37" s="17" t="s">
        <v>249</v>
      </c>
      <c r="F37" s="7" t="s">
        <v>242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19">
        <f t="shared" ref="J37:J42" si="1">ROUND(G37*I37,2)</f>
        <v>10.43</v>
      </c>
      <c r="K37" s="279"/>
      <c r="P37" s="285">
        <v>16.8</v>
      </c>
      <c r="Q37">
        <v>16.8</v>
      </c>
    </row>
    <row r="38" spans="2:17" ht="19.5" customHeight="1">
      <c r="B38" s="270" t="s">
        <v>70</v>
      </c>
      <c r="C38" s="7" t="s">
        <v>298</v>
      </c>
      <c r="D38" s="7">
        <v>85422</v>
      </c>
      <c r="E38" s="17" t="s">
        <v>246</v>
      </c>
      <c r="F38" s="7" t="s">
        <v>242</v>
      </c>
      <c r="G38" s="9">
        <v>16.8</v>
      </c>
      <c r="H38" s="14">
        <v>5.72</v>
      </c>
      <c r="I38" s="10">
        <f t="shared" si="0"/>
        <v>7.2500999999999998</v>
      </c>
      <c r="J38" s="219">
        <f t="shared" si="1"/>
        <v>121.8</v>
      </c>
      <c r="K38" s="279"/>
      <c r="L38" s="61"/>
      <c r="P38" s="285">
        <v>16.8</v>
      </c>
      <c r="Q38">
        <v>16.8</v>
      </c>
    </row>
    <row r="39" spans="2:17" ht="34.5" customHeight="1">
      <c r="B39" s="270" t="s">
        <v>73</v>
      </c>
      <c r="C39" s="7" t="s">
        <v>298</v>
      </c>
      <c r="D39" s="7">
        <v>5622</v>
      </c>
      <c r="E39" s="17" t="s">
        <v>283</v>
      </c>
      <c r="F39" s="7" t="s">
        <v>242</v>
      </c>
      <c r="G39" s="9">
        <v>16.8</v>
      </c>
      <c r="H39" s="14">
        <v>4.72</v>
      </c>
      <c r="I39" s="10">
        <f t="shared" si="0"/>
        <v>5.9825999999999997</v>
      </c>
      <c r="J39" s="219">
        <f t="shared" si="1"/>
        <v>100.51</v>
      </c>
      <c r="K39" s="279"/>
      <c r="L39" s="61"/>
      <c r="P39" s="285">
        <v>16.8</v>
      </c>
      <c r="Q39">
        <v>16.8</v>
      </c>
    </row>
    <row r="40" spans="2:17" ht="18" customHeight="1">
      <c r="B40" s="270" t="s">
        <v>269</v>
      </c>
      <c r="C40" s="7" t="s">
        <v>298</v>
      </c>
      <c r="D40" s="7" t="s">
        <v>82</v>
      </c>
      <c r="E40" s="17" t="s">
        <v>295</v>
      </c>
      <c r="F40" s="7" t="s">
        <v>244</v>
      </c>
      <c r="G40" s="9">
        <v>0.67</v>
      </c>
      <c r="H40" s="14">
        <v>85.81</v>
      </c>
      <c r="I40" s="10">
        <f t="shared" si="0"/>
        <v>108.76417500000001</v>
      </c>
      <c r="J40" s="219">
        <f t="shared" si="1"/>
        <v>72.87</v>
      </c>
      <c r="K40" s="279"/>
      <c r="L40" s="61"/>
      <c r="P40" s="285">
        <v>0.67</v>
      </c>
      <c r="Q40">
        <v>0.67</v>
      </c>
    </row>
    <row r="41" spans="2:17" ht="66" customHeight="1">
      <c r="B41" s="270" t="s">
        <v>270</v>
      </c>
      <c r="C41" s="7" t="s">
        <v>298</v>
      </c>
      <c r="D41" s="7" t="s">
        <v>85</v>
      </c>
      <c r="E41" s="17" t="s">
        <v>281</v>
      </c>
      <c r="F41" s="7" t="s">
        <v>242</v>
      </c>
      <c r="G41" s="9">
        <v>16.8</v>
      </c>
      <c r="H41" s="14">
        <v>33.159999999999997</v>
      </c>
      <c r="I41" s="10">
        <f t="shared" si="0"/>
        <v>42.030299999999997</v>
      </c>
      <c r="J41" s="219">
        <f t="shared" si="1"/>
        <v>706.11</v>
      </c>
      <c r="K41" s="279"/>
      <c r="L41" s="61"/>
      <c r="P41" s="285">
        <v>16.8</v>
      </c>
      <c r="Q41">
        <v>16.8</v>
      </c>
    </row>
    <row r="42" spans="2:17" ht="30.75" customHeight="1">
      <c r="B42" s="270" t="s">
        <v>271</v>
      </c>
      <c r="C42" s="7" t="s">
        <v>298</v>
      </c>
      <c r="D42" s="7" t="s">
        <v>87</v>
      </c>
      <c r="E42" s="17" t="s">
        <v>88</v>
      </c>
      <c r="F42" s="7" t="s">
        <v>242</v>
      </c>
      <c r="G42" s="9">
        <v>9.89</v>
      </c>
      <c r="H42" s="14">
        <v>11.45</v>
      </c>
      <c r="I42" s="10">
        <f t="shared" si="0"/>
        <v>14.512874999999999</v>
      </c>
      <c r="J42" s="219">
        <f t="shared" si="1"/>
        <v>143.53</v>
      </c>
      <c r="K42" s="279"/>
      <c r="L42" s="61"/>
      <c r="P42" s="285">
        <v>9.64</v>
      </c>
      <c r="Q42">
        <v>9.89</v>
      </c>
    </row>
    <row r="43" spans="2:17" ht="16.5" customHeight="1" thickBot="1">
      <c r="B43" s="393" t="s">
        <v>38</v>
      </c>
      <c r="C43" s="390"/>
      <c r="D43" s="390"/>
      <c r="E43" s="391"/>
      <c r="F43" s="235"/>
      <c r="G43" s="236"/>
      <c r="H43" s="236"/>
      <c r="I43" s="237"/>
      <c r="J43" s="237">
        <f>ROUND(SUM(J37:J42),2)</f>
        <v>1155.25</v>
      </c>
      <c r="K43" s="272">
        <f>J43/J44</f>
        <v>5.0289154476180938E-3</v>
      </c>
      <c r="L43" s="61"/>
    </row>
    <row r="44" spans="2:17" ht="22.5" customHeight="1" thickBot="1">
      <c r="B44" s="394" t="s">
        <v>208</v>
      </c>
      <c r="C44" s="394"/>
      <c r="D44" s="394"/>
      <c r="E44" s="394"/>
      <c r="F44" s="394"/>
      <c r="G44" s="394"/>
      <c r="H44" s="394"/>
      <c r="I44" s="394"/>
      <c r="J44" s="240">
        <f>ROUND(J12+J30+J43+J35,2)</f>
        <v>229721.5</v>
      </c>
      <c r="K44" s="241">
        <f>K12+K30+K43+K35</f>
        <v>1</v>
      </c>
      <c r="L44" s="5"/>
    </row>
    <row r="45" spans="2:17" ht="15.75">
      <c r="B45" s="27" t="s">
        <v>297</v>
      </c>
      <c r="C45" s="27"/>
      <c r="D45" s="27"/>
      <c r="E45" s="27"/>
      <c r="F45" s="28"/>
      <c r="G45" s="27"/>
      <c r="H45" s="329" t="s">
        <v>302</v>
      </c>
      <c r="I45" s="329"/>
      <c r="J45" s="329"/>
      <c r="K45" s="329"/>
      <c r="L45" s="1"/>
    </row>
    <row r="46" spans="2:17" ht="15.75">
      <c r="B46" s="27"/>
      <c r="C46" s="27"/>
      <c r="D46" s="27"/>
      <c r="E46" s="27"/>
      <c r="F46" s="28"/>
      <c r="G46" s="27"/>
      <c r="H46" s="281"/>
      <c r="I46" s="281"/>
      <c r="J46" s="281"/>
      <c r="K46" s="281"/>
      <c r="L46" s="1"/>
    </row>
    <row r="47" spans="2:17" ht="15.75">
      <c r="B47" s="27"/>
      <c r="C47" s="27"/>
      <c r="D47" s="27"/>
      <c r="E47" s="27"/>
      <c r="F47" s="28"/>
      <c r="G47" s="27"/>
      <c r="H47" s="281"/>
      <c r="I47" s="281"/>
      <c r="J47" s="281"/>
      <c r="K47" s="281"/>
      <c r="L47" s="1"/>
    </row>
    <row r="48" spans="2:17" ht="15.75">
      <c r="B48" s="20"/>
      <c r="C48" s="20"/>
      <c r="D48" s="20"/>
      <c r="E48" s="20"/>
      <c r="F48" s="21"/>
      <c r="G48" s="20"/>
      <c r="H48" s="327"/>
      <c r="I48" s="327"/>
      <c r="J48" s="327"/>
      <c r="K48" s="327"/>
      <c r="L48" s="64"/>
    </row>
    <row r="49" spans="2:13" ht="15.75">
      <c r="B49" s="20"/>
      <c r="C49" s="20"/>
      <c r="D49" s="20"/>
      <c r="E49" s="20"/>
      <c r="F49" s="21"/>
      <c r="G49" s="20"/>
      <c r="H49" s="280"/>
      <c r="I49" s="280"/>
      <c r="J49" s="280"/>
      <c r="K49" s="280"/>
      <c r="L49" s="1"/>
    </row>
    <row r="50" spans="2:13" ht="15.75">
      <c r="B50" s="29" t="s">
        <v>95</v>
      </c>
      <c r="C50" s="29"/>
      <c r="D50" s="29"/>
      <c r="E50" s="30"/>
      <c r="F50" s="328" t="s">
        <v>257</v>
      </c>
      <c r="G50" s="328"/>
      <c r="H50" s="328"/>
      <c r="I50" s="328"/>
      <c r="J50" s="328"/>
      <c r="K50" s="328"/>
      <c r="L50" s="1"/>
      <c r="M50" s="61"/>
    </row>
    <row r="51" spans="2:13">
      <c r="B51" s="325" t="s">
        <v>96</v>
      </c>
      <c r="C51" s="325"/>
      <c r="D51" s="325"/>
      <c r="E51" s="325"/>
      <c r="F51" s="324" t="s">
        <v>258</v>
      </c>
      <c r="G51" s="324"/>
      <c r="H51" s="324"/>
      <c r="I51" s="324"/>
      <c r="J51" s="324"/>
      <c r="K51" s="324"/>
      <c r="L51" s="1"/>
      <c r="M51" s="61"/>
    </row>
    <row r="52" spans="2:13" ht="15.75">
      <c r="B52" s="2"/>
      <c r="C52" s="2"/>
      <c r="D52" s="2"/>
      <c r="E52" s="3"/>
      <c r="F52" s="385"/>
      <c r="G52" s="385"/>
      <c r="H52" s="385"/>
      <c r="I52" s="385"/>
      <c r="J52" s="385"/>
      <c r="K52" s="385"/>
      <c r="L52" s="1"/>
    </row>
    <row r="53" spans="2:13">
      <c r="B53" s="282"/>
      <c r="C53" s="282"/>
      <c r="D53" s="282"/>
      <c r="E53" s="282"/>
      <c r="F53" s="282"/>
      <c r="G53" s="282"/>
    </row>
    <row r="54" spans="2:13">
      <c r="B54" s="316"/>
      <c r="C54" s="316"/>
      <c r="D54" s="316"/>
      <c r="E54" s="316"/>
      <c r="F54" s="316"/>
      <c r="G54" s="316"/>
    </row>
    <row r="55" spans="2:13">
      <c r="B55" s="317"/>
      <c r="C55" s="317"/>
      <c r="D55" s="317"/>
      <c r="E55" s="317"/>
      <c r="F55" s="317"/>
      <c r="G55" s="317"/>
    </row>
    <row r="56" spans="2:13">
      <c r="B56" s="317"/>
      <c r="C56" s="317"/>
      <c r="D56" s="317"/>
      <c r="E56" s="317"/>
      <c r="F56" s="317"/>
      <c r="G56" s="317"/>
    </row>
  </sheetData>
  <mergeCells count="23">
    <mergeCell ref="B55:G55"/>
    <mergeCell ref="B56:G56"/>
    <mergeCell ref="H48:K48"/>
    <mergeCell ref="F50:K50"/>
    <mergeCell ref="B51:E51"/>
    <mergeCell ref="F51:K51"/>
    <mergeCell ref="F52:K52"/>
    <mergeCell ref="B54:G54"/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</mergeCells>
  <pageMargins left="0.12" right="0" top="1.1399999999999999" bottom="1.28" header="0.31496062992125984" footer="0.31496062992125984"/>
  <pageSetup paperSize="9" scale="64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93" customFormat="1" ht="3" customHeight="1">
      <c r="A1" s="101"/>
      <c r="B1" s="88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3"/>
      <c r="T1" s="104"/>
    </row>
    <row r="2" spans="1:21" s="66" customFormat="1" ht="27" customHeight="1">
      <c r="A2" s="312" t="s">
        <v>131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</row>
    <row r="3" spans="1:21" s="66" customFormat="1" ht="27" customHeight="1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</row>
    <row r="4" spans="1:21" s="108" customFormat="1" ht="28.5" customHeight="1">
      <c r="A4" s="105" t="s">
        <v>117</v>
      </c>
      <c r="B4" s="105" t="s">
        <v>118</v>
      </c>
      <c r="C4" s="315" t="s">
        <v>132</v>
      </c>
      <c r="D4" s="315"/>
      <c r="E4" s="315"/>
      <c r="F4" s="315"/>
      <c r="G4" s="315" t="s">
        <v>133</v>
      </c>
      <c r="H4" s="315"/>
      <c r="I4" s="315"/>
      <c r="J4" s="315"/>
      <c r="K4" s="315" t="s">
        <v>134</v>
      </c>
      <c r="L4" s="315"/>
      <c r="M4" s="315"/>
      <c r="N4" s="315"/>
      <c r="O4" s="315" t="s">
        <v>135</v>
      </c>
      <c r="P4" s="315"/>
      <c r="Q4" s="315"/>
      <c r="R4" s="315"/>
      <c r="S4" s="106" t="s">
        <v>136</v>
      </c>
      <c r="T4" s="107" t="s">
        <v>121</v>
      </c>
    </row>
    <row r="5" spans="1:21" s="108" customFormat="1" ht="13.15" customHeight="1">
      <c r="A5" s="300">
        <v>1</v>
      </c>
      <c r="B5" s="301" t="s">
        <v>137</v>
      </c>
      <c r="C5" s="109" t="s">
        <v>138</v>
      </c>
      <c r="D5" s="109" t="s">
        <v>138</v>
      </c>
      <c r="E5" s="109" t="s">
        <v>138</v>
      </c>
      <c r="F5" s="109" t="s">
        <v>138</v>
      </c>
      <c r="G5" s="110" t="s">
        <v>138</v>
      </c>
      <c r="H5" s="110" t="s">
        <v>138</v>
      </c>
      <c r="I5" s="110" t="s">
        <v>138</v>
      </c>
      <c r="J5" s="110" t="s">
        <v>138</v>
      </c>
      <c r="K5" s="110" t="s">
        <v>138</v>
      </c>
      <c r="L5" s="110" t="s">
        <v>138</v>
      </c>
      <c r="M5" s="110" t="s">
        <v>138</v>
      </c>
      <c r="N5" s="110" t="s">
        <v>138</v>
      </c>
      <c r="O5" s="110"/>
      <c r="P5" s="110"/>
      <c r="Q5" s="110"/>
      <c r="R5" s="110"/>
      <c r="S5" s="111"/>
      <c r="T5" s="112"/>
    </row>
    <row r="6" spans="1:21" s="108" customFormat="1" ht="17.25" customHeight="1">
      <c r="A6" s="300"/>
      <c r="B6" s="301"/>
      <c r="C6" s="298">
        <f>SUM('RELAÇÃO DAS RUAS'!G3)</f>
        <v>432106.08228487329</v>
      </c>
      <c r="D6" s="307"/>
      <c r="E6" s="307"/>
      <c r="F6" s="307"/>
      <c r="G6" s="303"/>
      <c r="H6" s="304"/>
      <c r="I6" s="304"/>
      <c r="J6" s="304"/>
      <c r="K6" s="303"/>
      <c r="L6" s="304"/>
      <c r="M6" s="304"/>
      <c r="N6" s="304"/>
      <c r="O6" s="113"/>
      <c r="P6" s="113"/>
      <c r="Q6" s="113"/>
      <c r="R6" s="113"/>
      <c r="S6" s="111">
        <f>SUM(C6:N6)</f>
        <v>432106.08228487329</v>
      </c>
      <c r="T6" s="158" t="e">
        <f>(S6/S27)</f>
        <v>#REF!</v>
      </c>
      <c r="U6" s="114"/>
    </row>
    <row r="7" spans="1:21" s="108" customFormat="1" ht="13.7" hidden="1" customHeight="1">
      <c r="A7" s="118"/>
      <c r="B7" s="119"/>
      <c r="C7" s="120"/>
      <c r="D7" s="113"/>
      <c r="E7" s="113"/>
      <c r="F7" s="113"/>
      <c r="G7" s="120"/>
      <c r="H7" s="113"/>
      <c r="I7" s="113"/>
      <c r="J7" s="113"/>
      <c r="K7" s="120"/>
      <c r="L7" s="113"/>
      <c r="M7" s="113"/>
      <c r="N7" s="113"/>
      <c r="O7" s="113"/>
      <c r="P7" s="113"/>
      <c r="Q7" s="113"/>
      <c r="R7" s="113"/>
      <c r="S7" s="111"/>
      <c r="T7" s="158"/>
      <c r="U7" s="114"/>
    </row>
    <row r="8" spans="1:21" s="108" customFormat="1" ht="13.7" hidden="1" customHeight="1">
      <c r="A8" s="118"/>
      <c r="B8" s="119"/>
      <c r="C8" s="120"/>
      <c r="D8" s="113"/>
      <c r="E8" s="113"/>
      <c r="F8" s="113"/>
      <c r="G8" s="120"/>
      <c r="H8" s="113"/>
      <c r="I8" s="113"/>
      <c r="J8" s="113"/>
      <c r="K8" s="120"/>
      <c r="L8" s="113"/>
      <c r="M8" s="113"/>
      <c r="N8" s="113"/>
      <c r="O8" s="113"/>
      <c r="P8" s="113"/>
      <c r="Q8" s="113"/>
      <c r="R8" s="113"/>
      <c r="S8" s="111"/>
      <c r="T8" s="158"/>
      <c r="U8" s="114"/>
    </row>
    <row r="9" spans="1:21" s="108" customFormat="1" ht="13.7" hidden="1" customHeight="1">
      <c r="A9" s="118"/>
      <c r="B9" s="119"/>
      <c r="C9" s="120"/>
      <c r="D9" s="113"/>
      <c r="E9" s="113"/>
      <c r="F9" s="113"/>
      <c r="G9" s="120"/>
      <c r="H9" s="113"/>
      <c r="I9" s="113"/>
      <c r="J9" s="113"/>
      <c r="K9" s="120"/>
      <c r="L9" s="113"/>
      <c r="M9" s="113"/>
      <c r="N9" s="113"/>
      <c r="O9" s="113"/>
      <c r="P9" s="113"/>
      <c r="Q9" s="113"/>
      <c r="R9" s="113"/>
      <c r="S9" s="111"/>
      <c r="T9" s="158"/>
      <c r="U9" s="114"/>
    </row>
    <row r="10" spans="1:21" s="108" customFormat="1" ht="12.6" customHeight="1">
      <c r="A10" s="300">
        <v>2</v>
      </c>
      <c r="B10" s="301"/>
      <c r="C10" s="113" t="s">
        <v>138</v>
      </c>
      <c r="D10" s="113" t="s">
        <v>138</v>
      </c>
      <c r="E10" s="113" t="s">
        <v>138</v>
      </c>
      <c r="F10" s="113" t="s">
        <v>138</v>
      </c>
      <c r="G10" s="115" t="s">
        <v>138</v>
      </c>
      <c r="H10" s="115" t="s">
        <v>138</v>
      </c>
      <c r="I10" s="115" t="s">
        <v>138</v>
      </c>
      <c r="J10" s="115" t="s">
        <v>138</v>
      </c>
      <c r="K10" s="113" t="s">
        <v>138</v>
      </c>
      <c r="L10" s="113" t="s">
        <v>138</v>
      </c>
      <c r="M10" s="113" t="s">
        <v>138</v>
      </c>
      <c r="N10" s="113" t="s">
        <v>138</v>
      </c>
      <c r="O10" s="113"/>
      <c r="P10" s="113"/>
      <c r="Q10" s="113"/>
      <c r="R10" s="113"/>
      <c r="S10" s="111"/>
      <c r="T10" s="158"/>
    </row>
    <row r="11" spans="1:21" s="108" customFormat="1" ht="13.5" customHeight="1">
      <c r="A11" s="300"/>
      <c r="B11" s="301"/>
      <c r="C11" s="117"/>
      <c r="D11" s="117"/>
      <c r="E11" s="117"/>
      <c r="F11" s="117"/>
      <c r="G11" s="298" t="e">
        <f>SUM('RELAÇÃO DAS RUAS'!#REF!)</f>
        <v>#REF!</v>
      </c>
      <c r="H11" s="305"/>
      <c r="I11" s="305"/>
      <c r="J11" s="305"/>
      <c r="K11" s="303"/>
      <c r="L11" s="304"/>
      <c r="M11" s="304"/>
      <c r="N11" s="304"/>
      <c r="O11" s="113"/>
      <c r="P11" s="113"/>
      <c r="Q11" s="113"/>
      <c r="R11" s="113"/>
      <c r="S11" s="111" t="e">
        <f>SUM(G11:N11)</f>
        <v>#REF!</v>
      </c>
      <c r="T11" s="158" t="e">
        <f>(S11/S27)</f>
        <v>#REF!</v>
      </c>
      <c r="U11" s="114"/>
    </row>
    <row r="12" spans="1:21" s="108" customFormat="1" ht="13.15" customHeight="1">
      <c r="A12" s="300">
        <v>3</v>
      </c>
      <c r="B12" s="301"/>
      <c r="C12" s="113"/>
      <c r="D12" s="113"/>
      <c r="E12" s="113"/>
      <c r="F12" s="113"/>
      <c r="G12" s="115"/>
      <c r="H12" s="115"/>
      <c r="I12" s="115"/>
      <c r="J12" s="115"/>
      <c r="K12" s="113"/>
      <c r="L12" s="113"/>
      <c r="M12" s="113"/>
      <c r="N12" s="113"/>
      <c r="O12" s="113"/>
      <c r="P12" s="113"/>
      <c r="Q12" s="113"/>
      <c r="R12" s="113"/>
      <c r="S12" s="111"/>
      <c r="T12" s="158"/>
    </row>
    <row r="13" spans="1:21" s="108" customFormat="1" ht="12.75" customHeight="1">
      <c r="A13" s="300"/>
      <c r="B13" s="301"/>
      <c r="C13" s="117"/>
      <c r="D13" s="117"/>
      <c r="E13" s="117"/>
      <c r="F13" s="117"/>
      <c r="G13" s="298" t="e">
        <f>SUM('RELAÇÃO DAS RUAS'!#REF!)</f>
        <v>#REF!</v>
      </c>
      <c r="H13" s="307"/>
      <c r="I13" s="307"/>
      <c r="J13" s="307"/>
      <c r="K13" s="303"/>
      <c r="L13" s="308"/>
      <c r="M13" s="308"/>
      <c r="N13" s="308"/>
      <c r="O13" s="116"/>
      <c r="P13" s="116"/>
      <c r="Q13" s="116"/>
      <c r="R13" s="116"/>
      <c r="S13" s="111" t="e">
        <f>SUM(G13:N13)</f>
        <v>#REF!</v>
      </c>
      <c r="T13" s="158" t="e">
        <f>(S13/S27)</f>
        <v>#REF!</v>
      </c>
      <c r="U13" s="114"/>
    </row>
    <row r="14" spans="1:21" s="108" customFormat="1" ht="12" customHeight="1">
      <c r="A14" s="300">
        <v>4</v>
      </c>
      <c r="B14" s="301"/>
      <c r="C14" s="113" t="s">
        <v>138</v>
      </c>
      <c r="D14" s="113"/>
      <c r="E14" s="113"/>
      <c r="F14" s="113"/>
      <c r="G14" s="115"/>
      <c r="H14" s="115"/>
      <c r="I14" s="115"/>
      <c r="J14" s="115"/>
      <c r="K14" s="113"/>
      <c r="L14" s="113"/>
      <c r="M14" s="113"/>
      <c r="N14" s="113"/>
      <c r="O14" s="113"/>
      <c r="P14" s="113"/>
      <c r="Q14" s="113"/>
      <c r="R14" s="113"/>
      <c r="S14" s="111"/>
      <c r="T14" s="158"/>
    </row>
    <row r="15" spans="1:21" s="108" customFormat="1" ht="12.75" customHeight="1">
      <c r="A15" s="300"/>
      <c r="B15" s="301"/>
      <c r="C15" s="117"/>
      <c r="D15" s="117"/>
      <c r="E15" s="117"/>
      <c r="F15" s="117"/>
      <c r="G15" s="298" t="e">
        <f>SUM('RELAÇÃO DAS RUAS'!#REF!)</f>
        <v>#REF!</v>
      </c>
      <c r="H15" s="307"/>
      <c r="I15" s="307"/>
      <c r="J15" s="307"/>
      <c r="K15" s="303"/>
      <c r="L15" s="304"/>
      <c r="M15" s="304"/>
      <c r="N15" s="304"/>
      <c r="O15" s="113"/>
      <c r="P15" s="113"/>
      <c r="Q15" s="113"/>
      <c r="R15" s="113"/>
      <c r="S15" s="111" t="e">
        <f>SUM(G15:N15)</f>
        <v>#REF!</v>
      </c>
      <c r="T15" s="158" t="e">
        <f>(S15/S27)</f>
        <v>#REF!</v>
      </c>
      <c r="U15" s="114"/>
    </row>
    <row r="16" spans="1:21" s="108" customFormat="1" ht="12.75" customHeight="1">
      <c r="A16" s="300">
        <v>5</v>
      </c>
      <c r="B16" s="301"/>
      <c r="C16" s="117"/>
      <c r="D16" s="117"/>
      <c r="E16" s="117"/>
      <c r="F16" s="117"/>
      <c r="G16" s="115"/>
      <c r="H16" s="115"/>
      <c r="I16" s="115"/>
      <c r="J16" s="115"/>
      <c r="K16" s="120"/>
      <c r="L16" s="113"/>
      <c r="M16" s="113"/>
      <c r="N16" s="113"/>
      <c r="O16" s="113"/>
      <c r="P16" s="113"/>
      <c r="Q16" s="113"/>
      <c r="R16" s="113"/>
      <c r="S16" s="111"/>
      <c r="T16" s="158"/>
      <c r="U16" s="114"/>
    </row>
    <row r="17" spans="1:27" s="108" customFormat="1" ht="12.75" customHeight="1">
      <c r="A17" s="300"/>
      <c r="B17" s="301"/>
      <c r="C17" s="117"/>
      <c r="D17" s="117"/>
      <c r="E17" s="117"/>
      <c r="F17" s="117"/>
      <c r="G17" s="298" t="e">
        <f>SUM('RELAÇÃO DAS RUAS'!#REF!)</f>
        <v>#REF!</v>
      </c>
      <c r="H17" s="298"/>
      <c r="I17" s="298"/>
      <c r="J17" s="298"/>
      <c r="K17" s="120"/>
      <c r="L17" s="113"/>
      <c r="M17" s="113"/>
      <c r="N17" s="113"/>
      <c r="O17" s="113"/>
      <c r="P17" s="113"/>
      <c r="Q17" s="113"/>
      <c r="R17" s="113"/>
      <c r="S17" s="111" t="e">
        <f>G17</f>
        <v>#REF!</v>
      </c>
      <c r="T17" s="158" t="e">
        <f>(S17/S27)</f>
        <v>#REF!</v>
      </c>
      <c r="U17" s="114"/>
    </row>
    <row r="18" spans="1:27" s="108" customFormat="1" ht="12.6" customHeight="1">
      <c r="A18" s="300">
        <v>6</v>
      </c>
      <c r="B18" s="301"/>
      <c r="C18" s="113" t="s">
        <v>138</v>
      </c>
      <c r="D18" s="113" t="s">
        <v>138</v>
      </c>
      <c r="E18" s="113" t="s">
        <v>138</v>
      </c>
      <c r="F18" s="113" t="s">
        <v>138</v>
      </c>
      <c r="G18" s="115" t="s">
        <v>138</v>
      </c>
      <c r="H18" s="115" t="s">
        <v>138</v>
      </c>
      <c r="I18" s="115" t="s">
        <v>138</v>
      </c>
      <c r="J18" s="115" t="s">
        <v>138</v>
      </c>
      <c r="K18" s="156"/>
      <c r="L18" s="157"/>
      <c r="M18" s="157"/>
      <c r="N18" s="157"/>
      <c r="O18" s="110"/>
      <c r="P18" s="110"/>
      <c r="Q18" s="110"/>
      <c r="R18" s="110"/>
      <c r="S18" s="111"/>
      <c r="T18" s="158"/>
    </row>
    <row r="19" spans="1:27" s="108" customFormat="1" ht="13.5" customHeight="1">
      <c r="A19" s="300"/>
      <c r="B19" s="301"/>
      <c r="C19" s="117"/>
      <c r="D19" s="117"/>
      <c r="E19" s="117"/>
      <c r="F19" s="117"/>
      <c r="G19" s="298" t="e">
        <f>SUM('RELAÇÃO DAS RUAS'!#REF!)</f>
        <v>#REF!</v>
      </c>
      <c r="H19" s="305"/>
      <c r="I19" s="305"/>
      <c r="J19" s="305"/>
      <c r="K19" s="298"/>
      <c r="L19" s="305"/>
      <c r="M19" s="305"/>
      <c r="N19" s="305"/>
      <c r="O19" s="305"/>
      <c r="P19" s="305"/>
      <c r="Q19" s="305"/>
      <c r="R19" s="305"/>
      <c r="S19" s="111" t="e">
        <f>SUM(G19:N19)</f>
        <v>#REF!</v>
      </c>
      <c r="T19" s="158" t="e">
        <f>(S19/S27)</f>
        <v>#REF!</v>
      </c>
      <c r="U19" s="114"/>
    </row>
    <row r="20" spans="1:27" s="108" customFormat="1" ht="12.6" customHeight="1">
      <c r="A20" s="300">
        <v>7</v>
      </c>
      <c r="B20" s="301"/>
      <c r="C20" s="113" t="s">
        <v>138</v>
      </c>
      <c r="D20" s="113" t="s">
        <v>138</v>
      </c>
      <c r="E20" s="113" t="s">
        <v>138</v>
      </c>
      <c r="F20" s="113" t="s">
        <v>138</v>
      </c>
      <c r="G20" s="113" t="s">
        <v>138</v>
      </c>
      <c r="H20" s="113" t="s">
        <v>138</v>
      </c>
      <c r="I20" s="113" t="s">
        <v>138</v>
      </c>
      <c r="J20" s="113" t="s">
        <v>138</v>
      </c>
      <c r="K20" s="115" t="s">
        <v>138</v>
      </c>
      <c r="L20" s="115" t="s">
        <v>138</v>
      </c>
      <c r="M20" s="115" t="s">
        <v>138</v>
      </c>
      <c r="N20" s="115" t="s">
        <v>138</v>
      </c>
      <c r="O20" s="110"/>
      <c r="P20" s="110"/>
      <c r="Q20" s="110"/>
      <c r="R20" s="110"/>
      <c r="S20" s="111"/>
      <c r="T20" s="158"/>
    </row>
    <row r="21" spans="1:27" s="108" customFormat="1" ht="13.5" customHeight="1">
      <c r="A21" s="300"/>
      <c r="B21" s="301"/>
      <c r="C21" s="117"/>
      <c r="D21" s="117"/>
      <c r="E21" s="117"/>
      <c r="F21" s="117"/>
      <c r="G21" s="303"/>
      <c r="H21" s="304"/>
      <c r="I21" s="304"/>
      <c r="J21" s="304"/>
      <c r="K21" s="298" t="e">
        <f>SUM(#REF!)</f>
        <v>#REF!</v>
      </c>
      <c r="L21" s="305"/>
      <c r="M21" s="305"/>
      <c r="N21" s="305"/>
      <c r="O21" s="306"/>
      <c r="P21" s="306"/>
      <c r="Q21" s="306"/>
      <c r="R21" s="306"/>
      <c r="S21" s="111" t="e">
        <f>SUM(G21:N21)</f>
        <v>#REF!</v>
      </c>
      <c r="T21" s="158" t="e">
        <f>(S21/S27)</f>
        <v>#REF!</v>
      </c>
      <c r="U21" s="114"/>
    </row>
    <row r="22" spans="1:27" s="108" customFormat="1" ht="12.75" customHeight="1">
      <c r="A22" s="300">
        <v>8</v>
      </c>
      <c r="B22" s="301"/>
      <c r="C22" s="120"/>
      <c r="D22" s="113"/>
      <c r="E22" s="113"/>
      <c r="F22" s="113"/>
      <c r="G22" s="120"/>
      <c r="H22" s="113"/>
      <c r="I22" s="113"/>
      <c r="J22" s="113"/>
      <c r="K22" s="110"/>
      <c r="L22" s="110"/>
      <c r="M22" s="115"/>
      <c r="N22" s="115"/>
      <c r="O22" s="115"/>
      <c r="P22" s="115"/>
      <c r="Q22" s="110"/>
      <c r="R22" s="110"/>
      <c r="S22" s="110"/>
      <c r="T22" s="159"/>
      <c r="U22" s="121"/>
    </row>
    <row r="23" spans="1:27" s="108" customFormat="1" ht="12.75" customHeight="1">
      <c r="A23" s="300"/>
      <c r="B23" s="301"/>
      <c r="C23" s="117"/>
      <c r="D23" s="117"/>
      <c r="E23" s="117"/>
      <c r="F23" s="117"/>
      <c r="G23" s="120"/>
      <c r="H23" s="113"/>
      <c r="I23" s="113"/>
      <c r="J23" s="113"/>
      <c r="K23" s="302" t="e">
        <f>SUM('RELAÇÃO DAS RUAS'!#REF!)/2</f>
        <v>#REF!</v>
      </c>
      <c r="L23" s="302"/>
      <c r="M23" s="302"/>
      <c r="N23" s="302"/>
      <c r="O23" s="302" t="e">
        <f>SUM('RELAÇÃO DAS RUAS'!#REF!)/2</f>
        <v>#REF!</v>
      </c>
      <c r="P23" s="302"/>
      <c r="Q23" s="302"/>
      <c r="R23" s="302"/>
      <c r="S23" s="111" t="e">
        <f>O23</f>
        <v>#REF!</v>
      </c>
      <c r="T23" s="158" t="e">
        <f>(S23/S27)</f>
        <v>#REF!</v>
      </c>
      <c r="U23" s="114"/>
    </row>
    <row r="24" spans="1:27" s="108" customFormat="1" ht="12.75" customHeight="1">
      <c r="A24" s="300">
        <v>9</v>
      </c>
      <c r="B24" s="301"/>
      <c r="C24" s="120"/>
      <c r="D24" s="113"/>
      <c r="E24" s="113"/>
      <c r="F24" s="113"/>
      <c r="G24" s="120"/>
      <c r="H24" s="113"/>
      <c r="I24" s="113"/>
      <c r="J24" s="113"/>
      <c r="K24" s="110"/>
      <c r="L24" s="110"/>
      <c r="M24" s="110"/>
      <c r="N24" s="110"/>
      <c r="O24" s="115"/>
      <c r="P24" s="115"/>
      <c r="Q24" s="115"/>
      <c r="R24" s="115"/>
      <c r="S24" s="111"/>
      <c r="T24" s="158"/>
      <c r="U24" s="114"/>
    </row>
    <row r="25" spans="1:27" s="108" customFormat="1" ht="12.75" customHeight="1">
      <c r="A25" s="300"/>
      <c r="B25" s="301"/>
      <c r="C25" s="117"/>
      <c r="D25" s="117"/>
      <c r="E25" s="117"/>
      <c r="F25" s="117"/>
      <c r="G25" s="120"/>
      <c r="H25" s="113"/>
      <c r="I25" s="113"/>
      <c r="J25" s="113"/>
      <c r="K25" s="302"/>
      <c r="L25" s="302"/>
      <c r="M25" s="302"/>
      <c r="N25" s="302"/>
      <c r="O25" s="302" t="e">
        <f>SUM('RELAÇÃO DAS RUAS'!#REF!)</f>
        <v>#REF!</v>
      </c>
      <c r="P25" s="302"/>
      <c r="Q25" s="302"/>
      <c r="R25" s="302"/>
      <c r="S25" s="111" t="e">
        <f>O25</f>
        <v>#REF!</v>
      </c>
      <c r="T25" s="158" t="e">
        <f>(S25/S27)</f>
        <v>#REF!</v>
      </c>
      <c r="U25" s="114"/>
    </row>
    <row r="26" spans="1:27" s="125" customFormat="1" ht="18" customHeight="1">
      <c r="A26" s="122" t="s">
        <v>138</v>
      </c>
      <c r="B26" s="123" t="s">
        <v>139</v>
      </c>
      <c r="C26" s="298">
        <f>SUM(C6:F21)</f>
        <v>432106.08228487329</v>
      </c>
      <c r="D26" s="298"/>
      <c r="E26" s="298"/>
      <c r="F26" s="298"/>
      <c r="G26" s="298" t="e">
        <f>SUM(G5:J25)</f>
        <v>#REF!</v>
      </c>
      <c r="H26" s="298"/>
      <c r="I26" s="298"/>
      <c r="J26" s="298"/>
      <c r="K26" s="298" t="e">
        <f>SUM(K5:N25)</f>
        <v>#REF!</v>
      </c>
      <c r="L26" s="298"/>
      <c r="M26" s="298"/>
      <c r="N26" s="298"/>
      <c r="O26" s="298" t="e">
        <f>SUM(O5:R25)</f>
        <v>#REF!</v>
      </c>
      <c r="P26" s="298"/>
      <c r="Q26" s="298"/>
      <c r="R26" s="298"/>
      <c r="S26" s="111" t="e">
        <f>SUM(C26:R26)</f>
        <v>#REF!</v>
      </c>
      <c r="T26" s="158" t="e">
        <f>(S26/S27)</f>
        <v>#REF!</v>
      </c>
      <c r="U26" s="124"/>
    </row>
    <row r="27" spans="1:27" s="93" customFormat="1" ht="19.5" customHeight="1">
      <c r="A27" s="122"/>
      <c r="B27" s="123" t="s">
        <v>140</v>
      </c>
      <c r="C27" s="299" t="e">
        <f>C26/S27</f>
        <v>#REF!</v>
      </c>
      <c r="D27" s="299"/>
      <c r="E27" s="299"/>
      <c r="F27" s="299"/>
      <c r="G27" s="299" t="e">
        <f>G26/S27</f>
        <v>#REF!</v>
      </c>
      <c r="H27" s="299"/>
      <c r="I27" s="299"/>
      <c r="J27" s="299"/>
      <c r="K27" s="299" t="e">
        <f>K26/S27</f>
        <v>#REF!</v>
      </c>
      <c r="L27" s="299"/>
      <c r="M27" s="299"/>
      <c r="N27" s="299"/>
      <c r="O27" s="299" t="e">
        <f>O26/S27</f>
        <v>#REF!</v>
      </c>
      <c r="P27" s="299"/>
      <c r="Q27" s="299"/>
      <c r="R27" s="299"/>
      <c r="S27" s="126" t="e">
        <f>S26</f>
        <v>#REF!</v>
      </c>
      <c r="T27" s="158" t="e">
        <f>SUM(T6:T25)</f>
        <v>#REF!</v>
      </c>
      <c r="U27" s="127"/>
    </row>
    <row r="28" spans="1:27" s="93" customFormat="1" ht="15" customHeight="1">
      <c r="A28" s="128" t="s">
        <v>93</v>
      </c>
      <c r="B28" s="129"/>
      <c r="C28" s="130"/>
      <c r="D28" s="131"/>
      <c r="E28" s="131"/>
      <c r="F28" s="131"/>
      <c r="G28" s="130"/>
      <c r="H28" s="131"/>
      <c r="I28" s="131"/>
      <c r="J28" s="131"/>
      <c r="K28" s="130"/>
      <c r="L28" s="131"/>
      <c r="M28" s="131"/>
      <c r="N28" s="131"/>
      <c r="O28" s="131"/>
      <c r="P28" s="131"/>
      <c r="Q28" s="131"/>
      <c r="R28" s="131"/>
      <c r="S28" s="297"/>
      <c r="T28" s="297"/>
      <c r="U28" s="127"/>
    </row>
    <row r="29" spans="1:27" s="93" customFormat="1" ht="15" customHeight="1">
      <c r="A29" s="132"/>
      <c r="B29" s="132"/>
      <c r="C29" s="132"/>
      <c r="D29" s="132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2"/>
      <c r="P29" s="132"/>
      <c r="Q29" s="132"/>
      <c r="R29" s="132"/>
      <c r="S29" s="134"/>
      <c r="T29" s="134"/>
      <c r="U29" s="130"/>
      <c r="V29" s="131"/>
      <c r="W29" s="131"/>
      <c r="X29" s="131"/>
      <c r="Y29" s="131"/>
      <c r="Z29" s="131"/>
      <c r="AA29" s="131"/>
    </row>
    <row r="30" spans="1:27" s="93" customFormat="1" ht="15" customHeight="1">
      <c r="A30" s="132"/>
      <c r="B30" s="132"/>
      <c r="C30" s="132"/>
      <c r="D30" s="132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2"/>
      <c r="P30" s="132"/>
      <c r="Q30" s="132"/>
      <c r="R30" s="132"/>
      <c r="S30" s="311" t="s">
        <v>130</v>
      </c>
      <c r="T30" s="311"/>
      <c r="U30" s="130"/>
      <c r="V30" s="131"/>
      <c r="W30" s="131"/>
      <c r="X30" s="131"/>
      <c r="Y30" s="131"/>
      <c r="Z30" s="131"/>
      <c r="AA30" s="131"/>
    </row>
    <row r="31" spans="1:27" s="93" customFormat="1" ht="15" customHeight="1">
      <c r="A31" s="132"/>
      <c r="B31" s="132"/>
      <c r="C31" s="132"/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2"/>
      <c r="P31" s="132"/>
      <c r="Q31" s="132"/>
      <c r="R31" s="132"/>
      <c r="S31" s="134"/>
      <c r="T31" s="134"/>
      <c r="U31" s="130"/>
      <c r="V31" s="131"/>
      <c r="W31" s="131"/>
      <c r="X31" s="131"/>
      <c r="Y31" s="131"/>
      <c r="Z31" s="131"/>
      <c r="AA31" s="131"/>
    </row>
    <row r="32" spans="1:27" s="93" customFormat="1" ht="15" customHeight="1">
      <c r="A32" s="314" t="s">
        <v>141</v>
      </c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4"/>
      <c r="R32" s="314"/>
      <c r="S32" s="134"/>
      <c r="T32" s="134"/>
      <c r="U32" s="130"/>
      <c r="V32" s="131"/>
      <c r="W32" s="131"/>
      <c r="X32" s="131"/>
      <c r="Y32" s="131"/>
      <c r="Z32" s="131"/>
      <c r="AA32" s="131"/>
    </row>
    <row r="33" spans="1:27" s="93" customFormat="1" ht="15" customHeight="1">
      <c r="A33" s="310" t="s">
        <v>113</v>
      </c>
      <c r="B33" s="310"/>
      <c r="C33" s="310"/>
      <c r="D33" s="310"/>
      <c r="E33" s="310"/>
      <c r="F33" s="310"/>
      <c r="G33" s="310"/>
      <c r="H33" s="310"/>
      <c r="I33" s="133"/>
      <c r="J33" s="133"/>
      <c r="K33" s="133"/>
      <c r="L33" s="133"/>
      <c r="M33" s="133"/>
      <c r="N33" s="133"/>
      <c r="O33" s="132"/>
      <c r="P33" s="132"/>
      <c r="Q33" s="132"/>
      <c r="R33" s="132"/>
      <c r="S33" s="134"/>
      <c r="T33" s="134"/>
      <c r="U33" s="130"/>
      <c r="V33" s="131"/>
      <c r="W33" s="131"/>
      <c r="X33" s="131"/>
      <c r="Y33" s="131"/>
      <c r="Z33" s="131"/>
      <c r="AA33" s="131"/>
    </row>
    <row r="34" spans="1:27" s="93" customFormat="1" ht="15" customHeight="1">
      <c r="A34" s="132"/>
      <c r="B34" s="132"/>
      <c r="C34" s="132"/>
      <c r="D34" s="132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2"/>
      <c r="P34" s="132"/>
      <c r="Q34" s="132"/>
      <c r="R34" s="132"/>
      <c r="S34" s="134"/>
      <c r="T34" s="134"/>
      <c r="U34" s="130"/>
      <c r="V34" s="131"/>
      <c r="W34" s="131"/>
      <c r="X34" s="131"/>
      <c r="Y34" s="131"/>
      <c r="Z34" s="131"/>
      <c r="AA34" s="131"/>
    </row>
    <row r="35" spans="1:27" s="93" customFormat="1" ht="15" customHeight="1">
      <c r="A35" s="132"/>
      <c r="B35" s="132"/>
      <c r="C35" s="132"/>
      <c r="D35" s="132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2"/>
      <c r="P35" s="132"/>
      <c r="Q35" s="132"/>
      <c r="R35" s="132"/>
      <c r="S35" s="134"/>
      <c r="T35" s="134"/>
      <c r="U35" s="130"/>
      <c r="V35" s="131"/>
      <c r="W35" s="131"/>
      <c r="X35" s="131"/>
      <c r="Y35" s="131"/>
      <c r="Z35" s="131"/>
      <c r="AA35" s="131"/>
    </row>
    <row r="36" spans="1:27" s="93" customFormat="1" ht="15" customHeight="1">
      <c r="A36" s="132"/>
      <c r="B36" s="132"/>
      <c r="C36" s="132"/>
      <c r="D36" s="132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2"/>
      <c r="P36" s="132"/>
      <c r="Q36" s="132"/>
      <c r="R36" s="132"/>
      <c r="S36" s="134"/>
      <c r="T36" s="134"/>
      <c r="U36" s="130"/>
      <c r="V36" s="131"/>
      <c r="W36" s="131"/>
      <c r="X36" s="131"/>
      <c r="Y36" s="131"/>
      <c r="Z36" s="131"/>
      <c r="AA36" s="131"/>
    </row>
    <row r="37" spans="1:27" s="93" customFormat="1" ht="15" customHeight="1">
      <c r="A37" s="132"/>
      <c r="B37" s="132"/>
      <c r="C37" s="132"/>
      <c r="D37" s="132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2"/>
      <c r="P37" s="132"/>
      <c r="Q37" s="132"/>
      <c r="R37" s="132"/>
      <c r="S37" s="134"/>
      <c r="T37" s="134"/>
      <c r="U37" s="130"/>
      <c r="V37" s="131"/>
      <c r="W37" s="131"/>
      <c r="X37" s="131"/>
      <c r="Y37" s="131"/>
      <c r="Z37" s="131"/>
      <c r="AA37" s="131"/>
    </row>
    <row r="38" spans="1:27" s="93" customFormat="1" ht="15" customHeight="1">
      <c r="A38" s="161"/>
      <c r="B38" s="161"/>
      <c r="C38" s="161"/>
      <c r="D38" s="161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1"/>
      <c r="P38" s="161"/>
      <c r="Q38" s="161"/>
      <c r="R38" s="161"/>
      <c r="S38" s="163"/>
      <c r="T38" s="163"/>
      <c r="U38" s="130"/>
      <c r="V38" s="131"/>
      <c r="W38" s="131"/>
      <c r="X38" s="131"/>
      <c r="Y38" s="131"/>
      <c r="Z38" s="131"/>
      <c r="AA38" s="131"/>
    </row>
    <row r="39" spans="1:27" s="93" customFormat="1" ht="15" customHeight="1">
      <c r="A39" s="161" t="s">
        <v>95</v>
      </c>
      <c r="B39" s="164"/>
      <c r="C39" s="164"/>
      <c r="D39" s="165"/>
      <c r="E39" s="162"/>
      <c r="F39" s="162"/>
      <c r="G39" s="162"/>
      <c r="H39" s="162"/>
      <c r="I39" s="162"/>
      <c r="J39" s="162"/>
      <c r="K39" s="162"/>
      <c r="L39" s="162"/>
      <c r="U39" s="136"/>
      <c r="V39" s="137"/>
      <c r="W39" s="137"/>
      <c r="X39" s="137"/>
      <c r="Y39" s="137"/>
      <c r="Z39" s="137"/>
      <c r="AA39" s="137"/>
    </row>
    <row r="40" spans="1:27" s="93" customFormat="1" ht="15" customHeight="1">
      <c r="A40" s="160" t="s">
        <v>96</v>
      </c>
      <c r="B40" s="135"/>
      <c r="C40" s="135"/>
      <c r="D40" s="135"/>
      <c r="E40" s="133"/>
      <c r="F40" s="133"/>
      <c r="G40" s="133"/>
      <c r="H40" s="133"/>
      <c r="I40" s="133"/>
      <c r="J40" s="133"/>
      <c r="K40" s="133"/>
      <c r="L40" s="133"/>
      <c r="U40" s="136"/>
      <c r="V40" s="137"/>
      <c r="W40" s="137"/>
      <c r="X40" s="137"/>
      <c r="Y40" s="137"/>
      <c r="Z40" s="137"/>
      <c r="AA40" s="137"/>
    </row>
    <row r="41" spans="1:27" s="93" customFormat="1">
      <c r="A41" s="139"/>
      <c r="B41" s="140"/>
      <c r="C41" s="141"/>
      <c r="D41" s="138"/>
      <c r="E41" s="138"/>
      <c r="F41" s="138"/>
      <c r="G41" s="141"/>
      <c r="H41" s="138"/>
      <c r="I41" s="138"/>
      <c r="J41" s="138"/>
      <c r="K41" s="141"/>
      <c r="L41" s="138"/>
      <c r="M41" s="138"/>
      <c r="N41" s="138"/>
      <c r="O41" s="138"/>
      <c r="P41" s="138"/>
      <c r="Q41" s="138"/>
      <c r="R41" s="138"/>
      <c r="S41" s="142"/>
      <c r="T41" s="143"/>
    </row>
    <row r="42" spans="1:27" s="93" customFormat="1" ht="15.75" hidden="1" customHeight="1">
      <c r="A42" s="139"/>
      <c r="B42" s="140"/>
      <c r="C42" s="141"/>
      <c r="D42" s="138"/>
      <c r="E42" s="138"/>
      <c r="F42" s="138"/>
      <c r="G42" s="141"/>
      <c r="H42" s="138"/>
      <c r="I42" s="138"/>
      <c r="J42" s="138"/>
      <c r="K42" s="141"/>
      <c r="L42" s="138"/>
      <c r="M42" s="138"/>
      <c r="N42" s="138"/>
      <c r="O42" s="138"/>
      <c r="P42" s="138"/>
      <c r="Q42" s="138"/>
      <c r="R42" s="138"/>
      <c r="S42" s="142"/>
      <c r="T42" s="143"/>
    </row>
    <row r="43" spans="1:27" s="93" customFormat="1" ht="15.75" hidden="1" customHeight="1">
      <c r="A43" s="139"/>
      <c r="B43" s="140"/>
      <c r="C43" s="141"/>
      <c r="D43" s="138"/>
      <c r="E43" s="138"/>
      <c r="F43" s="138"/>
      <c r="G43" s="141"/>
      <c r="H43" s="138"/>
      <c r="I43" s="138"/>
      <c r="J43" s="138"/>
      <c r="K43" s="141"/>
      <c r="L43" s="138"/>
      <c r="M43" s="138"/>
      <c r="N43" s="138"/>
      <c r="O43" s="138"/>
      <c r="P43" s="138"/>
      <c r="Q43" s="138"/>
      <c r="R43" s="138"/>
      <c r="S43" s="142"/>
      <c r="T43" s="143"/>
    </row>
    <row r="44" spans="1:27" s="93" customFormat="1" ht="15.75" hidden="1" customHeight="1">
      <c r="A44" s="139"/>
      <c r="B44" s="140"/>
      <c r="C44" s="141"/>
      <c r="D44" s="138"/>
      <c r="E44" s="138"/>
      <c r="F44" s="138"/>
      <c r="G44" s="141"/>
      <c r="H44" s="138"/>
      <c r="I44" s="138"/>
      <c r="J44" s="138"/>
      <c r="K44" s="141"/>
      <c r="L44" s="138"/>
      <c r="M44" s="138"/>
      <c r="N44" s="138"/>
      <c r="O44" s="138"/>
      <c r="P44" s="138"/>
      <c r="Q44" s="138"/>
      <c r="R44" s="138"/>
      <c r="S44" s="142"/>
      <c r="T44" s="143"/>
    </row>
    <row r="45" spans="1:27" s="93" customFormat="1" ht="15.75" hidden="1" customHeight="1">
      <c r="A45" s="139"/>
      <c r="B45" s="140"/>
      <c r="C45" s="141"/>
      <c r="D45" s="138"/>
      <c r="E45" s="138"/>
      <c r="F45" s="138"/>
      <c r="G45" s="141"/>
      <c r="H45" s="138"/>
      <c r="I45" s="138"/>
      <c r="J45" s="138"/>
      <c r="K45" s="141"/>
      <c r="L45" s="138"/>
      <c r="M45" s="138"/>
      <c r="N45" s="138"/>
      <c r="O45" s="138"/>
      <c r="P45" s="138"/>
      <c r="Q45" s="138"/>
      <c r="R45" s="138"/>
      <c r="S45" s="142"/>
      <c r="T45" s="143"/>
    </row>
    <row r="46" spans="1:27" s="93" customFormat="1" ht="15" hidden="1" customHeight="1">
      <c r="A46" s="139"/>
      <c r="B46" s="140"/>
      <c r="C46" s="141"/>
      <c r="D46" s="138"/>
      <c r="E46" s="138"/>
      <c r="F46" s="138"/>
      <c r="G46" s="141"/>
      <c r="H46" s="138"/>
      <c r="I46" s="138"/>
      <c r="J46" s="138"/>
      <c r="K46" s="141"/>
      <c r="L46" s="138"/>
      <c r="M46" s="138"/>
      <c r="N46" s="138"/>
      <c r="O46" s="138"/>
      <c r="P46" s="138"/>
      <c r="Q46" s="138"/>
      <c r="R46" s="138"/>
      <c r="S46" s="142"/>
      <c r="T46" s="143"/>
    </row>
    <row r="47" spans="1:27" s="93" customFormat="1" ht="15" hidden="1" customHeight="1">
      <c r="A47" s="139"/>
      <c r="B47" s="140"/>
      <c r="C47" s="141"/>
      <c r="D47" s="138"/>
      <c r="E47" s="138"/>
      <c r="F47" s="138"/>
      <c r="G47" s="141"/>
      <c r="H47" s="138"/>
      <c r="I47" s="138"/>
      <c r="J47" s="138"/>
      <c r="K47" s="141"/>
      <c r="L47" s="138"/>
      <c r="M47" s="138"/>
      <c r="N47" s="138"/>
      <c r="O47" s="138"/>
      <c r="P47" s="138"/>
      <c r="Q47" s="138"/>
      <c r="R47" s="138"/>
      <c r="S47" s="142"/>
      <c r="T47" s="143"/>
    </row>
    <row r="48" spans="1:27" s="93" customFormat="1" ht="15" hidden="1" customHeight="1">
      <c r="A48" s="139"/>
      <c r="B48" s="140"/>
      <c r="C48" s="141"/>
      <c r="D48" s="138"/>
      <c r="E48" s="138"/>
      <c r="F48" s="138"/>
      <c r="G48" s="141"/>
      <c r="H48" s="138"/>
      <c r="I48" s="138"/>
      <c r="J48" s="138"/>
      <c r="K48" s="141"/>
      <c r="L48" s="138"/>
      <c r="M48" s="138"/>
      <c r="N48" s="138"/>
      <c r="O48" s="138"/>
      <c r="P48" s="138"/>
      <c r="Q48" s="138"/>
      <c r="R48" s="138"/>
      <c r="S48" s="142"/>
      <c r="T48" s="143"/>
    </row>
    <row r="49" spans="1:20" s="147" customFormat="1" ht="14.25">
      <c r="A49" s="144"/>
      <c r="B49" s="145"/>
      <c r="C49" s="145"/>
      <c r="D49" s="145"/>
      <c r="E49" s="145"/>
      <c r="F49" s="145"/>
      <c r="G49" s="145"/>
      <c r="H49" s="145"/>
      <c r="I49" s="146"/>
      <c r="J49" s="146"/>
      <c r="K49" s="145"/>
      <c r="L49" s="145"/>
      <c r="M49" s="146"/>
      <c r="N49" s="146"/>
      <c r="O49" s="146"/>
      <c r="P49" s="146"/>
      <c r="Q49" s="146"/>
      <c r="R49" s="146"/>
      <c r="S49" s="146"/>
      <c r="T49" s="146"/>
    </row>
    <row r="50" spans="1:20">
      <c r="H50" s="309"/>
      <c r="I50" s="309"/>
      <c r="J50" s="309"/>
    </row>
  </sheetData>
  <mergeCells count="56"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  <mergeCell ref="G11:J11"/>
    <mergeCell ref="K11:N11"/>
    <mergeCell ref="A12:A13"/>
    <mergeCell ref="B12:B13"/>
    <mergeCell ref="G13:J13"/>
    <mergeCell ref="K13:N13"/>
    <mergeCell ref="A14:A15"/>
    <mergeCell ref="B14:B15"/>
    <mergeCell ref="G15:J15"/>
    <mergeCell ref="K15:N15"/>
    <mergeCell ref="A16:A17"/>
    <mergeCell ref="B16:B17"/>
    <mergeCell ref="G17:J17"/>
    <mergeCell ref="A18:A19"/>
    <mergeCell ref="B18:B19"/>
    <mergeCell ref="G19:J19"/>
    <mergeCell ref="K19:N19"/>
    <mergeCell ref="O19:R19"/>
    <mergeCell ref="A20:A21"/>
    <mergeCell ref="B20:B21"/>
    <mergeCell ref="G21:J21"/>
    <mergeCell ref="K21:N21"/>
    <mergeCell ref="O21:R21"/>
    <mergeCell ref="A22:A23"/>
    <mergeCell ref="B22:B23"/>
    <mergeCell ref="K23:N23"/>
    <mergeCell ref="O23:R23"/>
    <mergeCell ref="A24:A25"/>
    <mergeCell ref="B24:B25"/>
    <mergeCell ref="K25:N25"/>
    <mergeCell ref="O25:R25"/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18" t="s">
        <v>0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19" t="s">
        <v>2</v>
      </c>
      <c r="C3" s="319"/>
      <c r="D3" s="319"/>
      <c r="E3" s="319"/>
      <c r="F3" s="319"/>
      <c r="G3" s="319"/>
      <c r="H3" s="319"/>
      <c r="I3" s="319"/>
      <c r="J3" s="319"/>
    </row>
    <row r="4" spans="1:11" ht="24" customHeight="1" thickBot="1">
      <c r="A4" s="55" t="s">
        <v>3</v>
      </c>
      <c r="B4" s="319" t="s">
        <v>4</v>
      </c>
      <c r="C4" s="319"/>
      <c r="D4" s="319"/>
      <c r="E4" s="319"/>
      <c r="F4" s="319"/>
      <c r="G4" s="319"/>
      <c r="H4" s="319"/>
      <c r="I4" s="319"/>
      <c r="J4" s="319"/>
    </row>
    <row r="5" spans="1:11" ht="32.25" thickBot="1">
      <c r="A5" s="320" t="s">
        <v>5</v>
      </c>
      <c r="B5" s="320" t="s">
        <v>6</v>
      </c>
      <c r="C5" s="320" t="s">
        <v>7</v>
      </c>
      <c r="D5" s="320" t="s">
        <v>8</v>
      </c>
      <c r="E5" s="321" t="s">
        <v>9</v>
      </c>
      <c r="F5" s="321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20"/>
      <c r="B6" s="320"/>
      <c r="C6" s="320"/>
      <c r="D6" s="320"/>
      <c r="E6" s="321"/>
      <c r="F6" s="321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214">
        <v>1</v>
      </c>
      <c r="B7" s="214"/>
      <c r="C7" s="214">
        <v>1</v>
      </c>
      <c r="D7" s="215" t="s">
        <v>17</v>
      </c>
      <c r="E7" s="216"/>
      <c r="F7" s="216"/>
      <c r="G7" s="216"/>
      <c r="H7" s="216"/>
      <c r="I7" s="218"/>
      <c r="J7" s="217"/>
    </row>
    <row r="8" spans="1:11" ht="29.25" customHeight="1">
      <c r="A8" s="8" t="s">
        <v>18</v>
      </c>
      <c r="B8" s="7" t="s">
        <v>184</v>
      </c>
      <c r="C8" s="8" t="s">
        <v>20</v>
      </c>
      <c r="D8" s="17" t="s">
        <v>21</v>
      </c>
      <c r="E8" s="7" t="s">
        <v>22</v>
      </c>
      <c r="F8" s="9">
        <f>SUM('[1]RUA SEBASTIÃO'!$B$3)</f>
        <v>6.4</v>
      </c>
      <c r="G8" s="14">
        <v>396.9</v>
      </c>
      <c r="H8" s="10">
        <f>SUM(G8*1.2403)</f>
        <v>492.27506999999997</v>
      </c>
      <c r="I8" s="219">
        <f>SUM(H8*F8)</f>
        <v>3150.5604480000002</v>
      </c>
      <c r="J8" s="9"/>
    </row>
    <row r="9" spans="1:11" ht="15.75">
      <c r="A9" s="322" t="s">
        <v>38</v>
      </c>
      <c r="B9" s="322"/>
      <c r="C9" s="322"/>
      <c r="D9" s="322"/>
      <c r="E9" s="26"/>
      <c r="F9" s="12"/>
      <c r="G9" s="12"/>
      <c r="H9" s="13"/>
      <c r="I9" s="220">
        <f>SUM(I8)</f>
        <v>3150.5604480000002</v>
      </c>
      <c r="J9" s="42">
        <f>I9/I45</f>
        <v>7.2911735732591231E-3</v>
      </c>
    </row>
    <row r="10" spans="1:11" ht="18" customHeight="1">
      <c r="A10" s="211">
        <v>2</v>
      </c>
      <c r="B10" s="212"/>
      <c r="C10" s="211">
        <v>2</v>
      </c>
      <c r="D10" s="212" t="s">
        <v>193</v>
      </c>
      <c r="E10" s="7"/>
      <c r="F10" s="9"/>
      <c r="G10" s="9"/>
      <c r="H10" s="10"/>
      <c r="I10" s="221"/>
      <c r="J10" s="41"/>
    </row>
    <row r="11" spans="1:11" ht="33" customHeight="1">
      <c r="A11" s="7" t="s">
        <v>41</v>
      </c>
      <c r="B11" s="7" t="s">
        <v>184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19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184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19">
        <f>SUM(H12*F12)</f>
        <v>68296.806448279996</v>
      </c>
      <c r="J12" s="41"/>
    </row>
    <row r="13" spans="1:11" ht="15.75">
      <c r="A13" s="322" t="s">
        <v>38</v>
      </c>
      <c r="B13" s="322"/>
      <c r="C13" s="322"/>
      <c r="D13" s="322"/>
      <c r="E13" s="26"/>
      <c r="F13" s="12"/>
      <c r="G13" s="12"/>
      <c r="H13" s="13"/>
      <c r="I13" s="220">
        <f>SUM(I11:I12)</f>
        <v>81270.932350479998</v>
      </c>
      <c r="J13" s="42">
        <f>I13/I45</f>
        <v>0.18808097289614348</v>
      </c>
    </row>
    <row r="14" spans="1:11" ht="18" customHeight="1">
      <c r="A14" s="211">
        <v>3</v>
      </c>
      <c r="B14" s="212"/>
      <c r="C14" s="211">
        <v>3</v>
      </c>
      <c r="D14" s="212" t="s">
        <v>194</v>
      </c>
      <c r="E14" s="211"/>
      <c r="F14" s="9"/>
      <c r="G14" s="9"/>
      <c r="H14" s="213"/>
      <c r="I14" s="221"/>
      <c r="J14" s="41"/>
    </row>
    <row r="15" spans="1:11" ht="30">
      <c r="A15" s="8" t="s">
        <v>61</v>
      </c>
      <c r="B15" s="7" t="s">
        <v>185</v>
      </c>
      <c r="C15" s="207" t="s">
        <v>187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19">
        <f>SUM(H15*F15)</f>
        <v>83428.441642280013</v>
      </c>
      <c r="J15" s="44"/>
    </row>
    <row r="16" spans="1:11" ht="30">
      <c r="A16" s="8" t="s">
        <v>64</v>
      </c>
      <c r="B16" s="7" t="s">
        <v>184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19">
        <f>SUM(H16*F16)</f>
        <v>6942.1310055799995</v>
      </c>
      <c r="J16" s="45"/>
    </row>
    <row r="17" spans="1:11" ht="30">
      <c r="A17" s="8" t="s">
        <v>206</v>
      </c>
      <c r="B17" s="7" t="s">
        <v>184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19">
        <f>SUM(H17*F17)</f>
        <v>6082.0439783400016</v>
      </c>
      <c r="J17" s="41"/>
      <c r="K17" s="61"/>
    </row>
    <row r="18" spans="1:11" ht="15.75">
      <c r="A18" s="322" t="s">
        <v>38</v>
      </c>
      <c r="B18" s="322"/>
      <c r="C18" s="322"/>
      <c r="D18" s="322"/>
      <c r="E18" s="26"/>
      <c r="F18" s="12"/>
      <c r="G18" s="12"/>
      <c r="H18" s="13"/>
      <c r="I18" s="220">
        <f>SUM(I15:I17)</f>
        <v>96452.616626200019</v>
      </c>
      <c r="J18" s="42">
        <f>I18/I45</f>
        <v>0.22321513299739204</v>
      </c>
    </row>
    <row r="19" spans="1:11" ht="16.5" customHeight="1">
      <c r="A19" s="211">
        <v>4</v>
      </c>
      <c r="B19" s="212"/>
      <c r="C19" s="211">
        <v>4</v>
      </c>
      <c r="D19" s="212" t="s">
        <v>45</v>
      </c>
      <c r="E19" s="211"/>
      <c r="F19" s="9"/>
      <c r="G19" s="9"/>
      <c r="H19" s="213"/>
      <c r="I19" s="221"/>
      <c r="J19" s="41"/>
    </row>
    <row r="20" spans="1:11" ht="30">
      <c r="A20" s="8" t="s">
        <v>68</v>
      </c>
      <c r="B20" s="7" t="s">
        <v>184</v>
      </c>
      <c r="C20" s="7">
        <v>73710</v>
      </c>
      <c r="D20" s="17" t="s">
        <v>47</v>
      </c>
      <c r="E20" s="7" t="s">
        <v>26</v>
      </c>
      <c r="F20" s="14">
        <f>SUM('[1]RUA SEBASTIÃO'!$B$23)</f>
        <v>1003.94</v>
      </c>
      <c r="G20" s="16">
        <v>89.92</v>
      </c>
      <c r="H20" s="10">
        <f t="shared" ref="H20" si="2">SUM(G20*1.2403)</f>
        <v>111.527776</v>
      </c>
      <c r="I20" s="219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184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19">
        <f>SUM(H21*F21)</f>
        <v>23099.480160159997</v>
      </c>
      <c r="J21" s="41"/>
      <c r="K21" s="61"/>
    </row>
    <row r="22" spans="1:11" ht="15.75">
      <c r="A22" s="322" t="s">
        <v>38</v>
      </c>
      <c r="B22" s="322"/>
      <c r="C22" s="322"/>
      <c r="D22" s="322"/>
      <c r="E22" s="26"/>
      <c r="F22" s="12"/>
      <c r="G22" s="12"/>
      <c r="H22" s="13"/>
      <c r="I22" s="220">
        <f>SUM(I20:I21)</f>
        <v>135066.6755976</v>
      </c>
      <c r="J22" s="42">
        <f>I22/I45</f>
        <v>0.31257758484536902</v>
      </c>
    </row>
    <row r="23" spans="1:11" ht="16.5" customHeight="1">
      <c r="A23" s="211">
        <v>5</v>
      </c>
      <c r="B23" s="212"/>
      <c r="C23" s="211">
        <v>5</v>
      </c>
      <c r="D23" s="212" t="s">
        <v>39</v>
      </c>
      <c r="E23" s="211"/>
      <c r="F23" s="9"/>
      <c r="G23" s="9"/>
      <c r="H23" s="213"/>
      <c r="I23" s="221"/>
      <c r="J23" s="41"/>
    </row>
    <row r="24" spans="1:11" ht="25.5" customHeight="1">
      <c r="A24" s="8" t="s">
        <v>76</v>
      </c>
      <c r="B24" s="7" t="s">
        <v>184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19">
        <f>SUM(H24*F24)</f>
        <v>6757.8266426000009</v>
      </c>
      <c r="J24" s="41"/>
    </row>
    <row r="25" spans="1:11" ht="45">
      <c r="A25" s="8" t="s">
        <v>79</v>
      </c>
      <c r="B25" s="7" t="s">
        <v>184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19">
        <f>SUM(H25*F25)</f>
        <v>78487.118801210861</v>
      </c>
      <c r="J25" s="41"/>
      <c r="K25" s="61"/>
    </row>
    <row r="26" spans="1:11" ht="30">
      <c r="A26" s="8" t="s">
        <v>81</v>
      </c>
      <c r="B26" s="7" t="s">
        <v>184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19">
        <f>SUM(H26*F26)</f>
        <v>7298.4527740079993</v>
      </c>
      <c r="J26" s="41"/>
      <c r="K26" s="61"/>
    </row>
    <row r="27" spans="1:11" ht="30">
      <c r="A27" s="8" t="s">
        <v>84</v>
      </c>
      <c r="B27" s="7" t="s">
        <v>184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19">
        <f>SUM(H27*F27)</f>
        <v>788.82267355440001</v>
      </c>
      <c r="J27" s="41"/>
      <c r="K27" s="61"/>
    </row>
    <row r="28" spans="1:11" ht="15.75">
      <c r="A28" s="322" t="s">
        <v>38</v>
      </c>
      <c r="B28" s="322"/>
      <c r="C28" s="322"/>
      <c r="D28" s="322"/>
      <c r="E28" s="26"/>
      <c r="F28" s="12"/>
      <c r="G28" s="12"/>
      <c r="H28" s="13"/>
      <c r="I28" s="220">
        <f>SUM(I24:I27)</f>
        <v>93332.220891373261</v>
      </c>
      <c r="J28" s="42">
        <f>I28/I45</f>
        <v>0.21599376800681644</v>
      </c>
    </row>
    <row r="29" spans="1:11" ht="18.75" customHeight="1">
      <c r="A29" s="211">
        <v>6</v>
      </c>
      <c r="B29" s="212"/>
      <c r="C29" s="211">
        <v>6</v>
      </c>
      <c r="D29" s="212" t="s">
        <v>201</v>
      </c>
      <c r="E29" s="211"/>
      <c r="F29" s="9"/>
      <c r="G29" s="9"/>
      <c r="H29" s="213"/>
      <c r="I29" s="221"/>
      <c r="J29" s="41"/>
    </row>
    <row r="30" spans="1:11">
      <c r="A30" s="7" t="s">
        <v>195</v>
      </c>
      <c r="B30" s="7" t="s">
        <v>184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19">
        <f t="shared" ref="I30:I35" si="6">SUM(H30*F30)</f>
        <v>0</v>
      </c>
      <c r="J30" s="9"/>
      <c r="K30" s="61"/>
    </row>
    <row r="31" spans="1:11" ht="30">
      <c r="A31" s="7" t="s">
        <v>196</v>
      </c>
      <c r="B31" s="7" t="s">
        <v>184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19">
        <f t="shared" si="6"/>
        <v>0</v>
      </c>
      <c r="J31" s="9"/>
      <c r="K31" s="61"/>
    </row>
    <row r="32" spans="1:11" ht="27" customHeight="1">
      <c r="A32" s="7" t="s">
        <v>197</v>
      </c>
      <c r="B32" s="7" t="s">
        <v>184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19">
        <f t="shared" si="6"/>
        <v>0</v>
      </c>
      <c r="J32" s="9"/>
      <c r="K32" s="61"/>
    </row>
    <row r="33" spans="1:11" ht="64.5" customHeight="1">
      <c r="A33" s="7" t="s">
        <v>198</v>
      </c>
      <c r="B33" s="7" t="s">
        <v>184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19">
        <f t="shared" si="6"/>
        <v>686.59832832000006</v>
      </c>
      <c r="J33" s="9"/>
      <c r="K33" s="61"/>
    </row>
    <row r="34" spans="1:11" ht="24" customHeight="1">
      <c r="A34" s="7" t="s">
        <v>199</v>
      </c>
      <c r="B34" s="7" t="s">
        <v>184</v>
      </c>
      <c r="C34" s="7" t="s">
        <v>87</v>
      </c>
      <c r="D34" s="17" t="s">
        <v>88</v>
      </c>
      <c r="E34" s="7" t="s">
        <v>22</v>
      </c>
      <c r="F34" s="9">
        <f>SUM('[1]RUA SEBASTIÃO'!$D$55)</f>
        <v>16.32</v>
      </c>
      <c r="G34" s="14">
        <v>11.5</v>
      </c>
      <c r="H34" s="10">
        <f t="shared" si="5"/>
        <v>14.263449999999999</v>
      </c>
      <c r="I34" s="219">
        <f t="shared" si="6"/>
        <v>232.77950399999997</v>
      </c>
      <c r="J34" s="9"/>
      <c r="K34" s="61"/>
    </row>
    <row r="35" spans="1:11" ht="24.75" customHeight="1">
      <c r="A35" s="7" t="s">
        <v>200</v>
      </c>
      <c r="B35" s="7" t="s">
        <v>184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19">
        <f t="shared" si="6"/>
        <v>0</v>
      </c>
      <c r="J35" s="9"/>
      <c r="K35" s="61"/>
    </row>
    <row r="36" spans="1:11" ht="15.75">
      <c r="A36" s="322" t="s">
        <v>38</v>
      </c>
      <c r="B36" s="322"/>
      <c r="C36" s="322"/>
      <c r="D36" s="322"/>
      <c r="E36" s="26"/>
      <c r="F36" s="12"/>
      <c r="G36" s="12"/>
      <c r="H36" s="13"/>
      <c r="I36" s="220">
        <f>SUM(I30:I35)</f>
        <v>919.37783232000004</v>
      </c>
      <c r="J36" s="42">
        <f>I36/I45</f>
        <v>2.1276669549721463E-3</v>
      </c>
    </row>
    <row r="37" spans="1:11" ht="19.5" customHeight="1">
      <c r="A37" s="211">
        <v>7</v>
      </c>
      <c r="B37" s="212"/>
      <c r="C37" s="211">
        <v>7</v>
      </c>
      <c r="D37" s="212" t="s">
        <v>202</v>
      </c>
      <c r="E37" s="211"/>
      <c r="F37" s="9"/>
      <c r="G37" s="9"/>
      <c r="H37" s="213"/>
      <c r="I37" s="221"/>
      <c r="J37" s="41"/>
    </row>
    <row r="38" spans="1:11" ht="30">
      <c r="A38" s="7" t="s">
        <v>203</v>
      </c>
      <c r="B38" s="7" t="s">
        <v>184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19">
        <f>SUM(H38*F38)</f>
        <v>7852.0168220000005</v>
      </c>
      <c r="J38" s="9"/>
      <c r="K38" s="61"/>
    </row>
    <row r="39" spans="1:11" ht="30">
      <c r="A39" s="7" t="s">
        <v>204</v>
      </c>
      <c r="B39" s="7" t="s">
        <v>184</v>
      </c>
      <c r="C39" s="7" t="s">
        <v>71</v>
      </c>
      <c r="D39" s="17" t="s">
        <v>72</v>
      </c>
      <c r="E39" s="7" t="s">
        <v>9</v>
      </c>
      <c r="F39" s="9">
        <f>SUM('[1]RUA SEBASTIÃO'!$D$49)</f>
        <v>2</v>
      </c>
      <c r="G39" s="14">
        <v>114.65</v>
      </c>
      <c r="H39" s="10">
        <f t="shared" si="7"/>
        <v>142.20039500000001</v>
      </c>
      <c r="I39" s="219">
        <f>SUM(H39*F39)</f>
        <v>284.40079000000003</v>
      </c>
      <c r="J39" s="9"/>
      <c r="K39" s="61"/>
    </row>
    <row r="40" spans="1:11" ht="30">
      <c r="A40" s="7" t="s">
        <v>205</v>
      </c>
      <c r="B40" s="7" t="s">
        <v>184</v>
      </c>
      <c r="C40" s="7" t="s">
        <v>71</v>
      </c>
      <c r="D40" s="17" t="s">
        <v>74</v>
      </c>
      <c r="E40" s="7" t="s">
        <v>9</v>
      </c>
      <c r="F40" s="9">
        <f>SUM('[1]RUA SEBASTIÃO'!$D$50)</f>
        <v>4</v>
      </c>
      <c r="G40" s="14">
        <v>114.65</v>
      </c>
      <c r="H40" s="10">
        <f t="shared" si="7"/>
        <v>142.20039500000001</v>
      </c>
      <c r="I40" s="219">
        <f>SUM(H40*F40)</f>
        <v>568.80158000000006</v>
      </c>
      <c r="J40" s="9"/>
      <c r="K40" s="61"/>
    </row>
    <row r="41" spans="1:11" ht="22.5" customHeight="1">
      <c r="A41" s="322" t="s">
        <v>38</v>
      </c>
      <c r="B41" s="322"/>
      <c r="C41" s="322"/>
      <c r="D41" s="322"/>
      <c r="E41" s="26"/>
      <c r="F41" s="12"/>
      <c r="G41" s="12"/>
      <c r="H41" s="13"/>
      <c r="I41" s="220">
        <f>SUM(I38:I40)</f>
        <v>8705.2191920000005</v>
      </c>
      <c r="J41" s="42">
        <f>I41/I45</f>
        <v>2.0146023277360248E-2</v>
      </c>
    </row>
    <row r="42" spans="1:11" ht="19.5" customHeight="1">
      <c r="A42" s="211">
        <v>8</v>
      </c>
      <c r="B42" s="212"/>
      <c r="C42" s="211">
        <v>8</v>
      </c>
      <c r="D42" s="212" t="s">
        <v>207</v>
      </c>
      <c r="E42" s="211"/>
      <c r="F42" s="9"/>
      <c r="G42" s="9"/>
      <c r="H42" s="213"/>
      <c r="I42" s="221"/>
      <c r="J42" s="41"/>
    </row>
    <row r="43" spans="1:11" ht="25.5" customHeight="1">
      <c r="A43" s="7" t="s">
        <v>91</v>
      </c>
      <c r="B43" s="7" t="s">
        <v>184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19">
        <f>SUM(H43*F43)</f>
        <v>13208.4793469</v>
      </c>
      <c r="J43" s="9"/>
      <c r="K43" s="61"/>
    </row>
    <row r="44" spans="1:11" ht="18" customHeight="1" thickBot="1">
      <c r="A44" s="323" t="s">
        <v>38</v>
      </c>
      <c r="B44" s="323"/>
      <c r="C44" s="323"/>
      <c r="D44" s="323"/>
      <c r="E44" s="323"/>
      <c r="F44" s="323"/>
      <c r="G44" s="323"/>
      <c r="H44" s="323"/>
      <c r="I44" s="220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26" t="s">
        <v>208</v>
      </c>
      <c r="B45" s="326"/>
      <c r="C45" s="326"/>
      <c r="D45" s="326"/>
      <c r="E45" s="326"/>
      <c r="F45" s="326"/>
      <c r="G45" s="326"/>
      <c r="H45" s="326"/>
      <c r="I45" s="222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29" t="s">
        <v>94</v>
      </c>
      <c r="H46" s="329"/>
      <c r="I46" s="329"/>
      <c r="J46" s="329"/>
      <c r="K46" s="1"/>
    </row>
    <row r="47" spans="1:11" ht="15.75">
      <c r="A47" s="20"/>
      <c r="B47" s="20"/>
      <c r="C47" s="20"/>
      <c r="D47" s="20"/>
      <c r="E47" s="21"/>
      <c r="F47" s="20"/>
      <c r="G47" s="327"/>
      <c r="H47" s="327"/>
      <c r="I47" s="327"/>
      <c r="J47" s="327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28" t="s">
        <v>99</v>
      </c>
      <c r="F50" s="328"/>
      <c r="G50" s="328"/>
      <c r="H50" s="328"/>
      <c r="I50" s="328"/>
      <c r="J50" s="328"/>
      <c r="K50" s="1"/>
      <c r="L50" s="61"/>
    </row>
    <row r="51" spans="1:12">
      <c r="A51" s="325" t="s">
        <v>96</v>
      </c>
      <c r="B51" s="325"/>
      <c r="C51" s="325"/>
      <c r="D51" s="325"/>
      <c r="E51" s="324" t="s">
        <v>97</v>
      </c>
      <c r="F51" s="324"/>
      <c r="G51" s="324"/>
      <c r="H51" s="324"/>
      <c r="I51" s="324"/>
      <c r="J51" s="324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206"/>
      <c r="B53" s="206"/>
      <c r="C53" s="206"/>
      <c r="D53" s="206"/>
      <c r="E53" s="206"/>
      <c r="F53" s="206"/>
    </row>
    <row r="54" spans="1:12">
      <c r="A54" s="316" t="s">
        <v>180</v>
      </c>
      <c r="B54" s="316"/>
      <c r="C54" s="316"/>
      <c r="D54" s="316"/>
      <c r="E54" s="316"/>
      <c r="F54" s="316"/>
    </row>
    <row r="55" spans="1:12">
      <c r="A55" s="317" t="s">
        <v>95</v>
      </c>
      <c r="B55" s="317"/>
      <c r="C55" s="317"/>
      <c r="D55" s="317"/>
      <c r="E55" s="317"/>
      <c r="F55" s="317"/>
    </row>
    <row r="56" spans="1:12">
      <c r="A56" s="317" t="s">
        <v>96</v>
      </c>
      <c r="B56" s="317"/>
      <c r="C56" s="317"/>
      <c r="D56" s="317"/>
      <c r="E56" s="317"/>
      <c r="F56" s="317"/>
    </row>
  </sheetData>
  <mergeCells count="26">
    <mergeCell ref="A9:D9"/>
    <mergeCell ref="A18:D18"/>
    <mergeCell ref="A22:D22"/>
    <mergeCell ref="A36:D36"/>
    <mergeCell ref="A13:D13"/>
    <mergeCell ref="A51:D51"/>
    <mergeCell ref="A45:H45"/>
    <mergeCell ref="G47:J47"/>
    <mergeCell ref="E50:J50"/>
    <mergeCell ref="G46:J46"/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18" t="s">
        <v>0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0" ht="24.95" customHeight="1" thickBot="1">
      <c r="A2" s="174"/>
      <c r="B2" s="174"/>
      <c r="C2" s="174"/>
      <c r="D2" s="174"/>
      <c r="E2" s="174"/>
      <c r="F2" s="174"/>
      <c r="G2" s="174"/>
      <c r="H2" s="174"/>
      <c r="I2" s="174"/>
      <c r="J2" s="174"/>
    </row>
    <row r="3" spans="1:10" ht="24.95" customHeight="1" thickBot="1">
      <c r="A3" s="55" t="s">
        <v>1</v>
      </c>
      <c r="B3" s="319" t="s">
        <v>2</v>
      </c>
      <c r="C3" s="319"/>
      <c r="D3" s="319"/>
      <c r="E3" s="319"/>
      <c r="F3" s="319"/>
      <c r="G3" s="319"/>
      <c r="H3" s="319"/>
      <c r="I3" s="319"/>
      <c r="J3" s="319"/>
    </row>
    <row r="4" spans="1:10" ht="24.95" customHeight="1" thickBot="1">
      <c r="A4" s="55" t="s">
        <v>3</v>
      </c>
      <c r="B4" s="319" t="s">
        <v>142</v>
      </c>
      <c r="C4" s="319"/>
      <c r="D4" s="319"/>
      <c r="E4" s="319"/>
      <c r="F4" s="319"/>
      <c r="G4" s="319"/>
      <c r="H4" s="319"/>
      <c r="I4" s="319"/>
      <c r="J4" s="319"/>
    </row>
    <row r="5" spans="1:10" ht="24.95" customHeight="1" thickBot="1">
      <c r="A5" s="320" t="s">
        <v>5</v>
      </c>
      <c r="B5" s="320" t="s">
        <v>6</v>
      </c>
      <c r="C5" s="320" t="s">
        <v>7</v>
      </c>
      <c r="D5" s="320" t="s">
        <v>8</v>
      </c>
      <c r="E5" s="321" t="s">
        <v>9</v>
      </c>
      <c r="F5" s="321" t="s">
        <v>10</v>
      </c>
      <c r="G5" s="175" t="s">
        <v>11</v>
      </c>
      <c r="H5" s="175" t="s">
        <v>12</v>
      </c>
      <c r="I5" s="175" t="s">
        <v>13</v>
      </c>
      <c r="J5" s="57" t="s">
        <v>14</v>
      </c>
    </row>
    <row r="6" spans="1:10" ht="24.95" customHeight="1" thickBot="1">
      <c r="A6" s="320"/>
      <c r="B6" s="320"/>
      <c r="C6" s="320"/>
      <c r="D6" s="320"/>
      <c r="E6" s="321"/>
      <c r="F6" s="321"/>
      <c r="G6" s="175" t="s">
        <v>15</v>
      </c>
      <c r="H6" s="175" t="s">
        <v>16</v>
      </c>
      <c r="I6" s="175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f>SUM('[1]RUA SEBASTIÃO'!$B$3)</f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185</v>
      </c>
      <c r="C15" s="207" t="s">
        <v>186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22" t="s">
        <v>38</v>
      </c>
      <c r="B16" s="322"/>
      <c r="C16" s="322"/>
      <c r="D16" s="322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30"/>
      <c r="B17" s="330"/>
      <c r="C17" s="330"/>
      <c r="D17" s="330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73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185</v>
      </c>
      <c r="C20" s="207" t="s">
        <v>187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22" t="s">
        <v>38</v>
      </c>
      <c r="B29" s="322"/>
      <c r="C29" s="322"/>
      <c r="D29" s="322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76"/>
      <c r="B30" s="176"/>
      <c r="C30" s="176"/>
      <c r="D30" s="176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22" t="s">
        <v>38</v>
      </c>
      <c r="B34" s="322"/>
      <c r="C34" s="322"/>
      <c r="D34" s="322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31"/>
      <c r="B35" s="331"/>
      <c r="C35" s="331"/>
      <c r="D35" s="331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73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f>SUM('[1]RUA SEBASTIÃO'!$D$49)</f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f>SUM('[1]RUA SEBASTIÃO'!$D$50)</f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22" t="s">
        <v>38</v>
      </c>
      <c r="B40" s="322"/>
      <c r="C40" s="322"/>
      <c r="D40" s="322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183</v>
      </c>
      <c r="D44" s="65" t="s">
        <v>182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f>SUM('[1]RUA SEBASTIÃO'!$D$55)</f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23" t="s">
        <v>38</v>
      </c>
      <c r="B48" s="323"/>
      <c r="C48" s="323"/>
      <c r="D48" s="323"/>
      <c r="E48" s="323"/>
      <c r="F48" s="323"/>
      <c r="G48" s="323"/>
      <c r="H48" s="323"/>
      <c r="I48" s="63">
        <f>SUM(I42:I47)</f>
        <v>106403.53000692998</v>
      </c>
      <c r="J48" s="58">
        <v>0.21401476300419636</v>
      </c>
    </row>
    <row r="49" spans="1:10" ht="24.95" customHeight="1" thickBot="1">
      <c r="A49" s="326" t="s">
        <v>98</v>
      </c>
      <c r="B49" s="326"/>
      <c r="C49" s="326"/>
      <c r="D49" s="326"/>
      <c r="E49" s="326"/>
      <c r="F49" s="326"/>
      <c r="G49" s="326"/>
      <c r="H49" s="326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29" t="s">
        <v>94</v>
      </c>
      <c r="H50" s="329"/>
      <c r="I50" s="329"/>
      <c r="J50" s="329"/>
    </row>
    <row r="51" spans="1:10" ht="15.75">
      <c r="A51" s="20"/>
      <c r="B51" s="20"/>
      <c r="C51" s="20"/>
      <c r="D51" s="20"/>
      <c r="E51" s="21"/>
      <c r="F51" s="20"/>
      <c r="G51" s="327"/>
      <c r="H51" s="327"/>
      <c r="I51" s="327"/>
      <c r="J51" s="327"/>
    </row>
    <row r="52" spans="1:10" ht="15.75">
      <c r="A52" s="20"/>
      <c r="B52" s="20"/>
      <c r="C52" s="20"/>
      <c r="D52" s="20"/>
      <c r="E52" s="21"/>
      <c r="F52" s="20"/>
      <c r="G52" s="177"/>
      <c r="H52" s="177"/>
      <c r="I52" s="177"/>
      <c r="J52" s="177"/>
    </row>
    <row r="53" spans="1:10" ht="15.75">
      <c r="A53" s="20"/>
      <c r="B53" s="20"/>
      <c r="C53" s="20"/>
      <c r="D53" s="20"/>
      <c r="E53" s="21"/>
      <c r="F53" s="20"/>
      <c r="G53" s="177"/>
      <c r="H53" s="177"/>
      <c r="I53" s="177"/>
      <c r="J53" s="177"/>
    </row>
    <row r="54" spans="1:10" ht="15.75">
      <c r="A54" s="29" t="s">
        <v>95</v>
      </c>
      <c r="B54" s="29"/>
      <c r="C54" s="29"/>
      <c r="D54" s="30"/>
      <c r="E54" s="328" t="s">
        <v>99</v>
      </c>
      <c r="F54" s="328"/>
      <c r="G54" s="328"/>
      <c r="H54" s="328"/>
      <c r="I54" s="328"/>
      <c r="J54" s="328"/>
    </row>
    <row r="55" spans="1:10">
      <c r="A55" s="325" t="s">
        <v>96</v>
      </c>
      <c r="B55" s="325"/>
      <c r="C55" s="325"/>
      <c r="D55" s="325"/>
      <c r="E55" s="324" t="s">
        <v>97</v>
      </c>
      <c r="F55" s="324"/>
      <c r="G55" s="324"/>
      <c r="H55" s="324"/>
      <c r="I55" s="324"/>
      <c r="J55" s="324"/>
    </row>
  </sheetData>
  <mergeCells count="22">
    <mergeCell ref="A1:J1"/>
    <mergeCell ref="B3:J3"/>
    <mergeCell ref="B4:J4"/>
    <mergeCell ref="A5:A6"/>
    <mergeCell ref="B5:B6"/>
    <mergeCell ref="C5:C6"/>
    <mergeCell ref="D5:D6"/>
    <mergeCell ref="E5:E6"/>
    <mergeCell ref="F5:F6"/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32" t="s">
        <v>181</v>
      </c>
      <c r="B1" s="332"/>
      <c r="C1" s="332"/>
      <c r="D1" s="332"/>
      <c r="E1" s="332"/>
      <c r="F1" s="332"/>
    </row>
    <row r="2" spans="1:6" ht="15.75">
      <c r="A2" s="178"/>
      <c r="B2" s="178"/>
      <c r="C2" s="178"/>
      <c r="D2" s="85"/>
      <c r="E2" s="85"/>
      <c r="F2" s="85"/>
    </row>
    <row r="3" spans="1:6">
      <c r="A3" s="179" t="s">
        <v>143</v>
      </c>
      <c r="B3" s="180">
        <v>6.4</v>
      </c>
      <c r="C3" s="181" t="s">
        <v>22</v>
      </c>
      <c r="D3" s="182"/>
      <c r="E3" s="182"/>
      <c r="F3" s="182"/>
    </row>
    <row r="4" spans="1:6">
      <c r="A4" s="96"/>
      <c r="B4" s="183"/>
      <c r="C4" s="183"/>
      <c r="D4" s="182"/>
      <c r="E4" s="182"/>
      <c r="F4" s="182"/>
    </row>
    <row r="5" spans="1:6">
      <c r="A5" s="184" t="s">
        <v>144</v>
      </c>
      <c r="B5" s="183"/>
      <c r="C5" s="183"/>
      <c r="D5" s="182"/>
      <c r="E5" s="182"/>
      <c r="F5" s="182"/>
    </row>
    <row r="6" spans="1:6">
      <c r="A6" s="188" t="s">
        <v>189</v>
      </c>
      <c r="B6" s="180">
        <v>4953.22</v>
      </c>
      <c r="C6" s="187"/>
      <c r="D6" s="182"/>
      <c r="E6" s="205"/>
      <c r="F6" s="182"/>
    </row>
    <row r="7" spans="1:6">
      <c r="A7" s="185" t="s">
        <v>188</v>
      </c>
      <c r="B7" s="186">
        <f>359+185+107+54</f>
        <v>705</v>
      </c>
      <c r="C7" s="187" t="s">
        <v>63</v>
      </c>
      <c r="D7" s="182"/>
      <c r="E7" s="182">
        <v>698</v>
      </c>
      <c r="F7" s="182"/>
    </row>
    <row r="8" spans="1:6">
      <c r="A8" s="188" t="s">
        <v>145</v>
      </c>
      <c r="B8" s="186">
        <v>7</v>
      </c>
      <c r="C8" s="187" t="s">
        <v>63</v>
      </c>
      <c r="D8" s="182"/>
      <c r="E8" s="205">
        <v>7</v>
      </c>
      <c r="F8" s="182"/>
    </row>
    <row r="9" spans="1:6">
      <c r="A9" s="189" t="s">
        <v>146</v>
      </c>
      <c r="B9" s="180">
        <f>SUM(B7*B8)</f>
        <v>4935</v>
      </c>
      <c r="C9" s="181" t="s">
        <v>22</v>
      </c>
      <c r="D9" s="190"/>
      <c r="E9" s="182">
        <f>E7*E8</f>
        <v>4886</v>
      </c>
      <c r="F9" s="191"/>
    </row>
    <row r="10" spans="1:6">
      <c r="A10" s="188" t="s">
        <v>190</v>
      </c>
      <c r="B10" s="186">
        <f>B6-B9</f>
        <v>18.220000000000255</v>
      </c>
      <c r="C10" s="187" t="s">
        <v>22</v>
      </c>
      <c r="D10" s="182" t="s">
        <v>191</v>
      </c>
      <c r="E10" s="205"/>
      <c r="F10" s="182"/>
    </row>
    <row r="11" spans="1:6">
      <c r="A11" s="182"/>
      <c r="B11" s="182"/>
      <c r="C11" s="182"/>
      <c r="D11" s="182"/>
      <c r="E11" s="182"/>
      <c r="F11" s="182"/>
    </row>
    <row r="12" spans="1:6">
      <c r="A12" s="192" t="s">
        <v>147</v>
      </c>
      <c r="B12" s="182"/>
      <c r="C12" s="182"/>
      <c r="D12" s="182"/>
      <c r="E12" s="182"/>
      <c r="F12" s="182"/>
    </row>
    <row r="13" spans="1:6">
      <c r="A13" s="185" t="s">
        <v>192</v>
      </c>
      <c r="B13" s="193">
        <f>B6</f>
        <v>4953.22</v>
      </c>
      <c r="C13" s="194" t="s">
        <v>22</v>
      </c>
      <c r="D13" s="182"/>
      <c r="E13" s="182"/>
      <c r="F13" s="182"/>
    </row>
    <row r="14" spans="1:6">
      <c r="A14" s="188" t="s">
        <v>148</v>
      </c>
      <c r="B14" s="186">
        <v>0.2</v>
      </c>
      <c r="C14" s="187" t="s">
        <v>63</v>
      </c>
      <c r="D14" s="182"/>
      <c r="E14" s="182"/>
      <c r="F14" s="182"/>
    </row>
    <row r="15" spans="1:6">
      <c r="A15" s="195" t="s">
        <v>149</v>
      </c>
      <c r="B15" s="180">
        <f>B13*B14</f>
        <v>990.64400000000012</v>
      </c>
      <c r="C15" s="181" t="s">
        <v>26</v>
      </c>
      <c r="D15" s="182"/>
      <c r="E15" s="182"/>
      <c r="F15" s="182"/>
    </row>
    <row r="16" spans="1:6">
      <c r="A16" s="182"/>
      <c r="B16" s="182"/>
      <c r="C16" s="182"/>
      <c r="D16" s="182"/>
      <c r="E16" s="182"/>
      <c r="F16" s="182"/>
    </row>
    <row r="17" spans="1:6">
      <c r="A17" s="196" t="s">
        <v>150</v>
      </c>
      <c r="B17" s="180">
        <f>B6</f>
        <v>4953.22</v>
      </c>
      <c r="C17" s="197" t="s">
        <v>22</v>
      </c>
      <c r="D17" s="182"/>
      <c r="E17" s="182"/>
      <c r="F17" s="182"/>
    </row>
    <row r="18" spans="1:6">
      <c r="A18" s="196" t="s">
        <v>151</v>
      </c>
      <c r="B18" s="180">
        <f>B6</f>
        <v>4953.22</v>
      </c>
      <c r="C18" s="197" t="s">
        <v>22</v>
      </c>
      <c r="D18" s="182"/>
      <c r="E18" s="182"/>
      <c r="F18" s="182"/>
    </row>
    <row r="19" spans="1:6">
      <c r="A19" s="196" t="s">
        <v>152</v>
      </c>
      <c r="B19" s="180">
        <f>B6</f>
        <v>4953.22</v>
      </c>
      <c r="C19" s="197" t="s">
        <v>22</v>
      </c>
      <c r="D19" s="182"/>
      <c r="E19" s="182"/>
      <c r="F19" s="182"/>
    </row>
    <row r="20" spans="1:6">
      <c r="A20" s="198"/>
      <c r="B20" s="183"/>
      <c r="C20" s="183"/>
      <c r="D20" s="182"/>
      <c r="E20" s="182"/>
      <c r="F20" s="182"/>
    </row>
    <row r="21" spans="1:6">
      <c r="A21" s="199" t="s">
        <v>153</v>
      </c>
      <c r="B21" s="183"/>
      <c r="C21" s="183"/>
      <c r="D21" s="182"/>
      <c r="E21" s="182"/>
      <c r="F21" s="182"/>
    </row>
    <row r="22" spans="1:6">
      <c r="A22" s="196" t="s">
        <v>150</v>
      </c>
      <c r="B22" s="186">
        <f>SUM(B9)</f>
        <v>4935</v>
      </c>
      <c r="C22" s="200" t="s">
        <v>22</v>
      </c>
      <c r="D22" s="182"/>
      <c r="E22" s="182"/>
      <c r="F22" s="182"/>
    </row>
    <row r="23" spans="1:6">
      <c r="A23" s="188" t="s">
        <v>154</v>
      </c>
      <c r="B23" s="186">
        <v>0.2</v>
      </c>
      <c r="C23" s="187" t="s">
        <v>63</v>
      </c>
      <c r="D23" s="182"/>
      <c r="E23" s="182"/>
      <c r="F23" s="182"/>
    </row>
    <row r="24" spans="1:6">
      <c r="A24" s="189" t="s">
        <v>149</v>
      </c>
      <c r="B24" s="180">
        <f>SUM(B22*B23)</f>
        <v>987</v>
      </c>
      <c r="C24" s="181" t="s">
        <v>26</v>
      </c>
      <c r="D24" s="182"/>
      <c r="E24" s="182"/>
      <c r="F24" s="182"/>
    </row>
    <row r="25" spans="1:6">
      <c r="A25" s="182"/>
      <c r="B25" s="183"/>
      <c r="C25" s="183"/>
      <c r="D25" s="182"/>
      <c r="E25" s="182"/>
      <c r="F25" s="182"/>
    </row>
    <row r="26" spans="1:6">
      <c r="A26" s="192" t="s">
        <v>155</v>
      </c>
      <c r="B26" s="182"/>
      <c r="C26" s="182"/>
      <c r="D26" s="182"/>
      <c r="E26" s="182"/>
      <c r="F26" s="182"/>
    </row>
    <row r="27" spans="1:6">
      <c r="A27" s="188" t="s">
        <v>150</v>
      </c>
      <c r="B27" s="186">
        <f>SUM(B17)</f>
        <v>4953.22</v>
      </c>
      <c r="C27" s="187" t="s">
        <v>22</v>
      </c>
      <c r="D27" s="182"/>
      <c r="E27" s="182"/>
      <c r="F27" s="182"/>
    </row>
    <row r="28" spans="1:6">
      <c r="A28" s="188" t="s">
        <v>154</v>
      </c>
      <c r="B28" s="186">
        <v>0.03</v>
      </c>
      <c r="C28" s="187" t="s">
        <v>63</v>
      </c>
      <c r="D28" s="182"/>
      <c r="E28" s="182"/>
      <c r="F28" s="182"/>
    </row>
    <row r="29" spans="1:6">
      <c r="A29" s="188" t="s">
        <v>156</v>
      </c>
      <c r="B29" s="186">
        <v>2.4</v>
      </c>
      <c r="C29" s="187" t="s">
        <v>63</v>
      </c>
      <c r="D29" s="182"/>
      <c r="E29" s="182"/>
      <c r="F29" s="182"/>
    </row>
    <row r="30" spans="1:6">
      <c r="A30" s="195" t="s">
        <v>157</v>
      </c>
      <c r="B30" s="180">
        <f>SUM(B27*B28*B29)</f>
        <v>356.63183999999995</v>
      </c>
      <c r="C30" s="181" t="s">
        <v>56</v>
      </c>
      <c r="D30" s="182"/>
      <c r="E30" s="182"/>
      <c r="F30" s="182"/>
    </row>
    <row r="31" spans="1:6">
      <c r="A31" s="182"/>
      <c r="B31" s="182"/>
      <c r="C31" s="182"/>
      <c r="D31" s="182"/>
      <c r="E31" s="182"/>
      <c r="F31" s="182"/>
    </row>
    <row r="32" spans="1:6">
      <c r="A32" s="192" t="s">
        <v>158</v>
      </c>
      <c r="B32" s="182"/>
      <c r="C32" s="182"/>
      <c r="D32" s="182"/>
      <c r="E32" s="182"/>
      <c r="F32" s="182"/>
    </row>
    <row r="33" spans="1:6">
      <c r="A33" s="188" t="s">
        <v>150</v>
      </c>
      <c r="B33" s="186">
        <f>SUM(B17)</f>
        <v>4953.22</v>
      </c>
      <c r="C33" s="187" t="s">
        <v>63</v>
      </c>
      <c r="D33" s="182"/>
      <c r="E33" s="182"/>
      <c r="F33" s="182"/>
    </row>
    <row r="34" spans="1:6">
      <c r="A34" s="188" t="s">
        <v>154</v>
      </c>
      <c r="B34" s="186">
        <v>0.2</v>
      </c>
      <c r="C34" s="187" t="s">
        <v>63</v>
      </c>
      <c r="D34" s="182"/>
      <c r="E34" s="182"/>
      <c r="F34" s="182"/>
    </row>
    <row r="35" spans="1:6">
      <c r="A35" s="195" t="s">
        <v>157</v>
      </c>
      <c r="B35" s="180">
        <f>SUM(B33*B34)</f>
        <v>990.64400000000012</v>
      </c>
      <c r="C35" s="181" t="s">
        <v>26</v>
      </c>
      <c r="D35" s="182"/>
      <c r="E35" s="182"/>
      <c r="F35" s="182"/>
    </row>
    <row r="36" spans="1:6">
      <c r="A36" s="182"/>
      <c r="B36" s="182"/>
      <c r="C36" s="182"/>
      <c r="D36" s="182"/>
      <c r="E36" s="182"/>
      <c r="F36" s="182"/>
    </row>
    <row r="37" spans="1:6">
      <c r="A37" s="192" t="s">
        <v>159</v>
      </c>
      <c r="B37" s="182"/>
      <c r="C37" s="182"/>
      <c r="D37" s="182"/>
      <c r="E37" s="182"/>
      <c r="F37" s="182"/>
    </row>
    <row r="38" spans="1:6">
      <c r="A38" s="188" t="s">
        <v>160</v>
      </c>
      <c r="B38" s="186">
        <f>SUM(B30)</f>
        <v>356.63183999999995</v>
      </c>
      <c r="C38" s="187" t="s">
        <v>56</v>
      </c>
      <c r="D38" s="182"/>
      <c r="E38" s="182"/>
      <c r="F38" s="182"/>
    </row>
    <row r="39" spans="1:6">
      <c r="A39" s="188" t="s">
        <v>161</v>
      </c>
      <c r="B39" s="186">
        <v>30</v>
      </c>
      <c r="C39" s="187" t="s">
        <v>162</v>
      </c>
      <c r="D39" s="182"/>
      <c r="E39" s="182"/>
      <c r="F39" s="182"/>
    </row>
    <row r="40" spans="1:6">
      <c r="A40" s="195" t="s">
        <v>157</v>
      </c>
      <c r="B40" s="180">
        <f>SUM(B38*B39)</f>
        <v>10698.955199999999</v>
      </c>
      <c r="C40" s="181" t="s">
        <v>59</v>
      </c>
      <c r="D40" s="182"/>
      <c r="E40" s="182"/>
      <c r="F40" s="182"/>
    </row>
    <row r="41" spans="1:6">
      <c r="A41" s="182"/>
      <c r="B41" s="182"/>
      <c r="C41" s="182"/>
      <c r="D41" s="182"/>
      <c r="E41" s="182"/>
      <c r="F41" s="182"/>
    </row>
    <row r="42" spans="1:6">
      <c r="A42" s="192" t="s">
        <v>163</v>
      </c>
      <c r="B42" s="182"/>
      <c r="C42" s="182"/>
      <c r="D42" s="182"/>
      <c r="E42" s="182"/>
      <c r="F42" s="182"/>
    </row>
    <row r="43" spans="1:6">
      <c r="A43" s="188" t="s">
        <v>164</v>
      </c>
      <c r="B43" s="180">
        <v>2031.16</v>
      </c>
      <c r="C43" s="181" t="s">
        <v>63</v>
      </c>
      <c r="D43" s="183"/>
      <c r="E43" s="182"/>
      <c r="F43" s="182"/>
    </row>
    <row r="44" spans="1:6">
      <c r="A44" s="201"/>
      <c r="B44" s="202"/>
      <c r="C44" s="183"/>
      <c r="D44" s="183"/>
      <c r="E44" s="182"/>
      <c r="F44" s="182"/>
    </row>
    <row r="45" spans="1:6">
      <c r="A45" s="192" t="s">
        <v>165</v>
      </c>
      <c r="B45" s="183"/>
      <c r="C45" s="183"/>
      <c r="D45" s="183"/>
      <c r="E45" s="182"/>
      <c r="F45" s="182"/>
    </row>
    <row r="46" spans="1:6">
      <c r="A46" s="188" t="s">
        <v>166</v>
      </c>
      <c r="B46" s="186">
        <f>B7*2</f>
        <v>1410</v>
      </c>
      <c r="C46" s="186">
        <v>0.1</v>
      </c>
      <c r="D46" s="186">
        <f>SUM(B46*C46)</f>
        <v>141</v>
      </c>
      <c r="E46" s="187" t="s">
        <v>22</v>
      </c>
      <c r="F46" s="182"/>
    </row>
    <row r="47" spans="1:6">
      <c r="A47" s="188" t="s">
        <v>167</v>
      </c>
      <c r="B47" s="186">
        <f>7*0.4</f>
        <v>2.8000000000000003</v>
      </c>
      <c r="C47" s="187">
        <v>4</v>
      </c>
      <c r="D47" s="186">
        <f>B47*C47*4</f>
        <v>44.800000000000004</v>
      </c>
      <c r="E47" s="187" t="s">
        <v>22</v>
      </c>
      <c r="F47" s="182"/>
    </row>
    <row r="48" spans="1:6">
      <c r="A48" s="333" t="s">
        <v>168</v>
      </c>
      <c r="B48" s="333"/>
      <c r="C48" s="333"/>
      <c r="D48" s="180">
        <f>SUM(D46:D47)</f>
        <v>185.8</v>
      </c>
      <c r="E48" s="181" t="s">
        <v>22</v>
      </c>
      <c r="F48" s="182"/>
    </row>
    <row r="49" spans="1:6">
      <c r="A49" s="182"/>
      <c r="B49" s="182"/>
      <c r="C49" s="182"/>
      <c r="D49" s="182"/>
      <c r="E49" s="182"/>
      <c r="F49" s="182"/>
    </row>
    <row r="50" spans="1:6">
      <c r="A50" s="188" t="s">
        <v>169</v>
      </c>
      <c r="B50" s="186">
        <v>2</v>
      </c>
      <c r="C50" s="186">
        <v>1</v>
      </c>
      <c r="D50" s="180">
        <f>SUM(B50*C50)</f>
        <v>2</v>
      </c>
      <c r="E50" s="187" t="s">
        <v>9</v>
      </c>
      <c r="F50" s="188"/>
    </row>
    <row r="51" spans="1:6">
      <c r="A51" s="188" t="s">
        <v>170</v>
      </c>
      <c r="B51" s="186">
        <v>4</v>
      </c>
      <c r="C51" s="186">
        <v>1</v>
      </c>
      <c r="D51" s="180">
        <f>SUM(B51*C51)</f>
        <v>4</v>
      </c>
      <c r="E51" s="187" t="s">
        <v>9</v>
      </c>
      <c r="F51" s="188"/>
    </row>
    <row r="52" spans="1:6">
      <c r="A52" s="188" t="s">
        <v>171</v>
      </c>
      <c r="B52" s="186">
        <f>SUM(B7)</f>
        <v>705</v>
      </c>
      <c r="C52" s="186">
        <v>3.5</v>
      </c>
      <c r="D52" s="187">
        <v>2</v>
      </c>
      <c r="E52" s="181">
        <f>SUM(B52*C52*D52)</f>
        <v>4935</v>
      </c>
      <c r="F52" s="181" t="s">
        <v>22</v>
      </c>
    </row>
    <row r="53" spans="1:6">
      <c r="A53" s="188" t="s">
        <v>172</v>
      </c>
      <c r="B53" s="203">
        <f>SUM(B7)</f>
        <v>705</v>
      </c>
      <c r="C53" s="186">
        <v>1.4</v>
      </c>
      <c r="D53" s="187">
        <v>2</v>
      </c>
      <c r="E53" s="180">
        <f>SUM(B53*C53*D53)</f>
        <v>1973.9999999999998</v>
      </c>
      <c r="F53" s="181" t="s">
        <v>22</v>
      </c>
    </row>
    <row r="54" spans="1:6">
      <c r="A54" s="185" t="s">
        <v>173</v>
      </c>
      <c r="B54" s="203">
        <f>SUM(B7)</f>
        <v>705</v>
      </c>
      <c r="C54" s="186">
        <v>1.4</v>
      </c>
      <c r="D54" s="187">
        <v>2</v>
      </c>
      <c r="E54" s="180">
        <f>SUM(B54*C54*D54)*0.05</f>
        <v>98.699999999999989</v>
      </c>
      <c r="F54" s="181" t="s">
        <v>26</v>
      </c>
    </row>
    <row r="55" spans="1:6">
      <c r="A55" s="204" t="s">
        <v>174</v>
      </c>
      <c r="B55" s="186">
        <f>SUM(B7)</f>
        <v>705</v>
      </c>
      <c r="C55" s="186">
        <v>1.4</v>
      </c>
      <c r="D55" s="187">
        <v>2</v>
      </c>
      <c r="E55" s="187">
        <f t="shared" ref="E55" si="0">SUM(B55*C55*D55)</f>
        <v>1973.9999999999998</v>
      </c>
      <c r="F55" s="181" t="s">
        <v>22</v>
      </c>
    </row>
    <row r="56" spans="1:6">
      <c r="A56" s="188" t="s">
        <v>175</v>
      </c>
      <c r="B56" s="186">
        <v>2.04</v>
      </c>
      <c r="C56" s="186">
        <v>8</v>
      </c>
      <c r="D56" s="180">
        <f>SUM(B56*C56)</f>
        <v>16.32</v>
      </c>
      <c r="E56" s="180">
        <f>SUM(E55+D56)</f>
        <v>1990.3199999999997</v>
      </c>
      <c r="F56" s="181" t="s">
        <v>22</v>
      </c>
    </row>
    <row r="57" spans="1:6">
      <c r="A57" s="188" t="s">
        <v>176</v>
      </c>
      <c r="B57" s="186">
        <v>2.04</v>
      </c>
      <c r="C57" s="186">
        <f>SUM(C56)</f>
        <v>8</v>
      </c>
      <c r="D57" s="180">
        <f>SUM(B57*C57)</f>
        <v>16.32</v>
      </c>
      <c r="E57" s="181" t="s">
        <v>22</v>
      </c>
      <c r="F57" s="181"/>
    </row>
    <row r="58" spans="1:6">
      <c r="A58" s="204" t="s">
        <v>177</v>
      </c>
      <c r="B58" s="186">
        <f>SUM(B52)</f>
        <v>705</v>
      </c>
      <c r="C58" s="186">
        <v>0.5</v>
      </c>
      <c r="D58" s="187">
        <v>2</v>
      </c>
      <c r="E58" s="181">
        <f>SUM(B58*C58*D58)</f>
        <v>705</v>
      </c>
      <c r="F58" s="181" t="s">
        <v>22</v>
      </c>
    </row>
    <row r="59" spans="1:6">
      <c r="A59" s="204" t="s">
        <v>178</v>
      </c>
      <c r="B59" s="186">
        <f>SUM(B7)</f>
        <v>705</v>
      </c>
      <c r="C59" s="186">
        <f>SUM(B8)</f>
        <v>7</v>
      </c>
      <c r="D59" s="180">
        <f>SUM(B59*C59)</f>
        <v>4935</v>
      </c>
      <c r="E59" s="181" t="s">
        <v>22</v>
      </c>
      <c r="F59" s="188"/>
    </row>
    <row r="60" spans="1:6">
      <c r="A60" s="201" t="s">
        <v>179</v>
      </c>
      <c r="B60" s="205"/>
      <c r="C60" s="182"/>
      <c r="D60" s="182"/>
      <c r="E60" s="182"/>
      <c r="F60" s="182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S45"/>
  <sheetViews>
    <sheetView tabSelected="1" view="pageBreakPreview" zoomScaleSheetLayoutView="100" workbookViewId="0">
      <selection activeCell="B17" sqref="B17:M22"/>
    </sheetView>
  </sheetViews>
  <sheetFormatPr defaultRowHeight="15"/>
  <cols>
    <col min="1" max="1" width="2.85546875" style="87" customWidth="1"/>
    <col min="2" max="2" width="9.28515625" style="87" customWidth="1"/>
    <col min="3" max="3" width="32.140625" style="87" customWidth="1"/>
    <col min="4" max="11" width="4.42578125" style="87" customWidth="1"/>
    <col min="12" max="12" width="18.5703125" style="87" customWidth="1"/>
    <col min="13" max="13" width="14.85546875" style="87" customWidth="1"/>
    <col min="14" max="14" width="9.5703125" style="87" bestFit="1" customWidth="1"/>
    <col min="15" max="15" width="14.28515625" style="87" bestFit="1" customWidth="1"/>
    <col min="16" max="16" width="15.7109375" style="87" customWidth="1"/>
    <col min="17" max="17" width="9.140625" style="87"/>
    <col min="18" max="18" width="11.5703125" style="87" bestFit="1" customWidth="1"/>
    <col min="19" max="19" width="15.85546875" style="87" customWidth="1"/>
    <col min="20" max="247" width="9.140625" style="87"/>
    <col min="248" max="248" width="9.7109375" style="87" customWidth="1"/>
    <col min="249" max="249" width="42.5703125" style="87" customWidth="1"/>
    <col min="250" max="257" width="4" style="87" customWidth="1"/>
    <col min="258" max="258" width="4.5703125" style="87" customWidth="1"/>
    <col min="259" max="261" width="4.42578125" style="87" customWidth="1"/>
    <col min="262" max="265" width="4.140625" style="87" customWidth="1"/>
    <col min="266" max="266" width="20.5703125" style="87" customWidth="1"/>
    <col min="267" max="267" width="14.5703125" style="87" customWidth="1"/>
    <col min="268" max="503" width="9.140625" style="87"/>
    <col min="504" max="504" width="9.7109375" style="87" customWidth="1"/>
    <col min="505" max="505" width="42.5703125" style="87" customWidth="1"/>
    <col min="506" max="513" width="4" style="87" customWidth="1"/>
    <col min="514" max="514" width="4.5703125" style="87" customWidth="1"/>
    <col min="515" max="517" width="4.42578125" style="87" customWidth="1"/>
    <col min="518" max="521" width="4.140625" style="87" customWidth="1"/>
    <col min="522" max="522" width="20.5703125" style="87" customWidth="1"/>
    <col min="523" max="523" width="14.5703125" style="87" customWidth="1"/>
    <col min="524" max="759" width="9.140625" style="87"/>
    <col min="760" max="760" width="9.7109375" style="87" customWidth="1"/>
    <col min="761" max="761" width="42.5703125" style="87" customWidth="1"/>
    <col min="762" max="769" width="4" style="87" customWidth="1"/>
    <col min="770" max="770" width="4.5703125" style="87" customWidth="1"/>
    <col min="771" max="773" width="4.42578125" style="87" customWidth="1"/>
    <col min="774" max="777" width="4.140625" style="87" customWidth="1"/>
    <col min="778" max="778" width="20.5703125" style="87" customWidth="1"/>
    <col min="779" max="779" width="14.5703125" style="87" customWidth="1"/>
    <col min="780" max="1015" width="9.140625" style="87"/>
    <col min="1016" max="1016" width="9.7109375" style="87" customWidth="1"/>
    <col min="1017" max="1017" width="42.5703125" style="87" customWidth="1"/>
    <col min="1018" max="1025" width="4" style="87" customWidth="1"/>
    <col min="1026" max="1026" width="4.5703125" style="87" customWidth="1"/>
    <col min="1027" max="1029" width="4.42578125" style="87" customWidth="1"/>
    <col min="1030" max="1033" width="4.140625" style="87" customWidth="1"/>
    <col min="1034" max="1034" width="20.5703125" style="87" customWidth="1"/>
    <col min="1035" max="1035" width="14.5703125" style="87" customWidth="1"/>
    <col min="1036" max="1271" width="9.140625" style="87"/>
    <col min="1272" max="1272" width="9.7109375" style="87" customWidth="1"/>
    <col min="1273" max="1273" width="42.5703125" style="87" customWidth="1"/>
    <col min="1274" max="1281" width="4" style="87" customWidth="1"/>
    <col min="1282" max="1282" width="4.5703125" style="87" customWidth="1"/>
    <col min="1283" max="1285" width="4.42578125" style="87" customWidth="1"/>
    <col min="1286" max="1289" width="4.140625" style="87" customWidth="1"/>
    <col min="1290" max="1290" width="20.5703125" style="87" customWidth="1"/>
    <col min="1291" max="1291" width="14.5703125" style="87" customWidth="1"/>
    <col min="1292" max="1527" width="9.140625" style="87"/>
    <col min="1528" max="1528" width="9.7109375" style="87" customWidth="1"/>
    <col min="1529" max="1529" width="42.5703125" style="87" customWidth="1"/>
    <col min="1530" max="1537" width="4" style="87" customWidth="1"/>
    <col min="1538" max="1538" width="4.5703125" style="87" customWidth="1"/>
    <col min="1539" max="1541" width="4.42578125" style="87" customWidth="1"/>
    <col min="1542" max="1545" width="4.140625" style="87" customWidth="1"/>
    <col min="1546" max="1546" width="20.5703125" style="87" customWidth="1"/>
    <col min="1547" max="1547" width="14.5703125" style="87" customWidth="1"/>
    <col min="1548" max="1783" width="9.140625" style="87"/>
    <col min="1784" max="1784" width="9.7109375" style="87" customWidth="1"/>
    <col min="1785" max="1785" width="42.5703125" style="87" customWidth="1"/>
    <col min="1786" max="1793" width="4" style="87" customWidth="1"/>
    <col min="1794" max="1794" width="4.5703125" style="87" customWidth="1"/>
    <col min="1795" max="1797" width="4.42578125" style="87" customWidth="1"/>
    <col min="1798" max="1801" width="4.140625" style="87" customWidth="1"/>
    <col min="1802" max="1802" width="20.5703125" style="87" customWidth="1"/>
    <col min="1803" max="1803" width="14.5703125" style="87" customWidth="1"/>
    <col min="1804" max="2039" width="9.140625" style="87"/>
    <col min="2040" max="2040" width="9.7109375" style="87" customWidth="1"/>
    <col min="2041" max="2041" width="42.5703125" style="87" customWidth="1"/>
    <col min="2042" max="2049" width="4" style="87" customWidth="1"/>
    <col min="2050" max="2050" width="4.5703125" style="87" customWidth="1"/>
    <col min="2051" max="2053" width="4.42578125" style="87" customWidth="1"/>
    <col min="2054" max="2057" width="4.140625" style="87" customWidth="1"/>
    <col min="2058" max="2058" width="20.5703125" style="87" customWidth="1"/>
    <col min="2059" max="2059" width="14.5703125" style="87" customWidth="1"/>
    <col min="2060" max="2295" width="9.140625" style="87"/>
    <col min="2296" max="2296" width="9.7109375" style="87" customWidth="1"/>
    <col min="2297" max="2297" width="42.5703125" style="87" customWidth="1"/>
    <col min="2298" max="2305" width="4" style="87" customWidth="1"/>
    <col min="2306" max="2306" width="4.5703125" style="87" customWidth="1"/>
    <col min="2307" max="2309" width="4.42578125" style="87" customWidth="1"/>
    <col min="2310" max="2313" width="4.140625" style="87" customWidth="1"/>
    <col min="2314" max="2314" width="20.5703125" style="87" customWidth="1"/>
    <col min="2315" max="2315" width="14.5703125" style="87" customWidth="1"/>
    <col min="2316" max="2551" width="9.140625" style="87"/>
    <col min="2552" max="2552" width="9.7109375" style="87" customWidth="1"/>
    <col min="2553" max="2553" width="42.5703125" style="87" customWidth="1"/>
    <col min="2554" max="2561" width="4" style="87" customWidth="1"/>
    <col min="2562" max="2562" width="4.5703125" style="87" customWidth="1"/>
    <col min="2563" max="2565" width="4.42578125" style="87" customWidth="1"/>
    <col min="2566" max="2569" width="4.140625" style="87" customWidth="1"/>
    <col min="2570" max="2570" width="20.5703125" style="87" customWidth="1"/>
    <col min="2571" max="2571" width="14.5703125" style="87" customWidth="1"/>
    <col min="2572" max="2807" width="9.140625" style="87"/>
    <col min="2808" max="2808" width="9.7109375" style="87" customWidth="1"/>
    <col min="2809" max="2809" width="42.5703125" style="87" customWidth="1"/>
    <col min="2810" max="2817" width="4" style="87" customWidth="1"/>
    <col min="2818" max="2818" width="4.5703125" style="87" customWidth="1"/>
    <col min="2819" max="2821" width="4.42578125" style="87" customWidth="1"/>
    <col min="2822" max="2825" width="4.140625" style="87" customWidth="1"/>
    <col min="2826" max="2826" width="20.5703125" style="87" customWidth="1"/>
    <col min="2827" max="2827" width="14.5703125" style="87" customWidth="1"/>
    <col min="2828" max="3063" width="9.140625" style="87"/>
    <col min="3064" max="3064" width="9.7109375" style="87" customWidth="1"/>
    <col min="3065" max="3065" width="42.5703125" style="87" customWidth="1"/>
    <col min="3066" max="3073" width="4" style="87" customWidth="1"/>
    <col min="3074" max="3074" width="4.5703125" style="87" customWidth="1"/>
    <col min="3075" max="3077" width="4.42578125" style="87" customWidth="1"/>
    <col min="3078" max="3081" width="4.140625" style="87" customWidth="1"/>
    <col min="3082" max="3082" width="20.5703125" style="87" customWidth="1"/>
    <col min="3083" max="3083" width="14.5703125" style="87" customWidth="1"/>
    <col min="3084" max="3319" width="9.140625" style="87"/>
    <col min="3320" max="3320" width="9.7109375" style="87" customWidth="1"/>
    <col min="3321" max="3321" width="42.5703125" style="87" customWidth="1"/>
    <col min="3322" max="3329" width="4" style="87" customWidth="1"/>
    <col min="3330" max="3330" width="4.5703125" style="87" customWidth="1"/>
    <col min="3331" max="3333" width="4.42578125" style="87" customWidth="1"/>
    <col min="3334" max="3337" width="4.140625" style="87" customWidth="1"/>
    <col min="3338" max="3338" width="20.5703125" style="87" customWidth="1"/>
    <col min="3339" max="3339" width="14.5703125" style="87" customWidth="1"/>
    <col min="3340" max="3575" width="9.140625" style="87"/>
    <col min="3576" max="3576" width="9.7109375" style="87" customWidth="1"/>
    <col min="3577" max="3577" width="42.5703125" style="87" customWidth="1"/>
    <col min="3578" max="3585" width="4" style="87" customWidth="1"/>
    <col min="3586" max="3586" width="4.5703125" style="87" customWidth="1"/>
    <col min="3587" max="3589" width="4.42578125" style="87" customWidth="1"/>
    <col min="3590" max="3593" width="4.140625" style="87" customWidth="1"/>
    <col min="3594" max="3594" width="20.5703125" style="87" customWidth="1"/>
    <col min="3595" max="3595" width="14.5703125" style="87" customWidth="1"/>
    <col min="3596" max="3831" width="9.140625" style="87"/>
    <col min="3832" max="3832" width="9.7109375" style="87" customWidth="1"/>
    <col min="3833" max="3833" width="42.5703125" style="87" customWidth="1"/>
    <col min="3834" max="3841" width="4" style="87" customWidth="1"/>
    <col min="3842" max="3842" width="4.5703125" style="87" customWidth="1"/>
    <col min="3843" max="3845" width="4.42578125" style="87" customWidth="1"/>
    <col min="3846" max="3849" width="4.140625" style="87" customWidth="1"/>
    <col min="3850" max="3850" width="20.5703125" style="87" customWidth="1"/>
    <col min="3851" max="3851" width="14.5703125" style="87" customWidth="1"/>
    <col min="3852" max="4087" width="9.140625" style="87"/>
    <col min="4088" max="4088" width="9.7109375" style="87" customWidth="1"/>
    <col min="4089" max="4089" width="42.5703125" style="87" customWidth="1"/>
    <col min="4090" max="4097" width="4" style="87" customWidth="1"/>
    <col min="4098" max="4098" width="4.5703125" style="87" customWidth="1"/>
    <col min="4099" max="4101" width="4.42578125" style="87" customWidth="1"/>
    <col min="4102" max="4105" width="4.140625" style="87" customWidth="1"/>
    <col min="4106" max="4106" width="20.5703125" style="87" customWidth="1"/>
    <col min="4107" max="4107" width="14.5703125" style="87" customWidth="1"/>
    <col min="4108" max="4343" width="9.140625" style="87"/>
    <col min="4344" max="4344" width="9.7109375" style="87" customWidth="1"/>
    <col min="4345" max="4345" width="42.5703125" style="87" customWidth="1"/>
    <col min="4346" max="4353" width="4" style="87" customWidth="1"/>
    <col min="4354" max="4354" width="4.5703125" style="87" customWidth="1"/>
    <col min="4355" max="4357" width="4.42578125" style="87" customWidth="1"/>
    <col min="4358" max="4361" width="4.140625" style="87" customWidth="1"/>
    <col min="4362" max="4362" width="20.5703125" style="87" customWidth="1"/>
    <col min="4363" max="4363" width="14.5703125" style="87" customWidth="1"/>
    <col min="4364" max="4599" width="9.140625" style="87"/>
    <col min="4600" max="4600" width="9.7109375" style="87" customWidth="1"/>
    <col min="4601" max="4601" width="42.5703125" style="87" customWidth="1"/>
    <col min="4602" max="4609" width="4" style="87" customWidth="1"/>
    <col min="4610" max="4610" width="4.5703125" style="87" customWidth="1"/>
    <col min="4611" max="4613" width="4.42578125" style="87" customWidth="1"/>
    <col min="4614" max="4617" width="4.140625" style="87" customWidth="1"/>
    <col min="4618" max="4618" width="20.5703125" style="87" customWidth="1"/>
    <col min="4619" max="4619" width="14.5703125" style="87" customWidth="1"/>
    <col min="4620" max="4855" width="9.140625" style="87"/>
    <col min="4856" max="4856" width="9.7109375" style="87" customWidth="1"/>
    <col min="4857" max="4857" width="42.5703125" style="87" customWidth="1"/>
    <col min="4858" max="4865" width="4" style="87" customWidth="1"/>
    <col min="4866" max="4866" width="4.5703125" style="87" customWidth="1"/>
    <col min="4867" max="4869" width="4.42578125" style="87" customWidth="1"/>
    <col min="4870" max="4873" width="4.140625" style="87" customWidth="1"/>
    <col min="4874" max="4874" width="20.5703125" style="87" customWidth="1"/>
    <col min="4875" max="4875" width="14.5703125" style="87" customWidth="1"/>
    <col min="4876" max="5111" width="9.140625" style="87"/>
    <col min="5112" max="5112" width="9.7109375" style="87" customWidth="1"/>
    <col min="5113" max="5113" width="42.5703125" style="87" customWidth="1"/>
    <col min="5114" max="5121" width="4" style="87" customWidth="1"/>
    <col min="5122" max="5122" width="4.5703125" style="87" customWidth="1"/>
    <col min="5123" max="5125" width="4.42578125" style="87" customWidth="1"/>
    <col min="5126" max="5129" width="4.140625" style="87" customWidth="1"/>
    <col min="5130" max="5130" width="20.5703125" style="87" customWidth="1"/>
    <col min="5131" max="5131" width="14.5703125" style="87" customWidth="1"/>
    <col min="5132" max="5367" width="9.140625" style="87"/>
    <col min="5368" max="5368" width="9.7109375" style="87" customWidth="1"/>
    <col min="5369" max="5369" width="42.5703125" style="87" customWidth="1"/>
    <col min="5370" max="5377" width="4" style="87" customWidth="1"/>
    <col min="5378" max="5378" width="4.5703125" style="87" customWidth="1"/>
    <col min="5379" max="5381" width="4.42578125" style="87" customWidth="1"/>
    <col min="5382" max="5385" width="4.140625" style="87" customWidth="1"/>
    <col min="5386" max="5386" width="20.5703125" style="87" customWidth="1"/>
    <col min="5387" max="5387" width="14.5703125" style="87" customWidth="1"/>
    <col min="5388" max="5623" width="9.140625" style="87"/>
    <col min="5624" max="5624" width="9.7109375" style="87" customWidth="1"/>
    <col min="5625" max="5625" width="42.5703125" style="87" customWidth="1"/>
    <col min="5626" max="5633" width="4" style="87" customWidth="1"/>
    <col min="5634" max="5634" width="4.5703125" style="87" customWidth="1"/>
    <col min="5635" max="5637" width="4.42578125" style="87" customWidth="1"/>
    <col min="5638" max="5641" width="4.140625" style="87" customWidth="1"/>
    <col min="5642" max="5642" width="20.5703125" style="87" customWidth="1"/>
    <col min="5643" max="5643" width="14.5703125" style="87" customWidth="1"/>
    <col min="5644" max="5879" width="9.140625" style="87"/>
    <col min="5880" max="5880" width="9.7109375" style="87" customWidth="1"/>
    <col min="5881" max="5881" width="42.5703125" style="87" customWidth="1"/>
    <col min="5882" max="5889" width="4" style="87" customWidth="1"/>
    <col min="5890" max="5890" width="4.5703125" style="87" customWidth="1"/>
    <col min="5891" max="5893" width="4.42578125" style="87" customWidth="1"/>
    <col min="5894" max="5897" width="4.140625" style="87" customWidth="1"/>
    <col min="5898" max="5898" width="20.5703125" style="87" customWidth="1"/>
    <col min="5899" max="5899" width="14.5703125" style="87" customWidth="1"/>
    <col min="5900" max="6135" width="9.140625" style="87"/>
    <col min="6136" max="6136" width="9.7109375" style="87" customWidth="1"/>
    <col min="6137" max="6137" width="42.5703125" style="87" customWidth="1"/>
    <col min="6138" max="6145" width="4" style="87" customWidth="1"/>
    <col min="6146" max="6146" width="4.5703125" style="87" customWidth="1"/>
    <col min="6147" max="6149" width="4.42578125" style="87" customWidth="1"/>
    <col min="6150" max="6153" width="4.140625" style="87" customWidth="1"/>
    <col min="6154" max="6154" width="20.5703125" style="87" customWidth="1"/>
    <col min="6155" max="6155" width="14.5703125" style="87" customWidth="1"/>
    <col min="6156" max="6391" width="9.140625" style="87"/>
    <col min="6392" max="6392" width="9.7109375" style="87" customWidth="1"/>
    <col min="6393" max="6393" width="42.5703125" style="87" customWidth="1"/>
    <col min="6394" max="6401" width="4" style="87" customWidth="1"/>
    <col min="6402" max="6402" width="4.5703125" style="87" customWidth="1"/>
    <col min="6403" max="6405" width="4.42578125" style="87" customWidth="1"/>
    <col min="6406" max="6409" width="4.140625" style="87" customWidth="1"/>
    <col min="6410" max="6410" width="20.5703125" style="87" customWidth="1"/>
    <col min="6411" max="6411" width="14.5703125" style="87" customWidth="1"/>
    <col min="6412" max="6647" width="9.140625" style="87"/>
    <col min="6648" max="6648" width="9.7109375" style="87" customWidth="1"/>
    <col min="6649" max="6649" width="42.5703125" style="87" customWidth="1"/>
    <col min="6650" max="6657" width="4" style="87" customWidth="1"/>
    <col min="6658" max="6658" width="4.5703125" style="87" customWidth="1"/>
    <col min="6659" max="6661" width="4.42578125" style="87" customWidth="1"/>
    <col min="6662" max="6665" width="4.140625" style="87" customWidth="1"/>
    <col min="6666" max="6666" width="20.5703125" style="87" customWidth="1"/>
    <col min="6667" max="6667" width="14.5703125" style="87" customWidth="1"/>
    <col min="6668" max="6903" width="9.140625" style="87"/>
    <col min="6904" max="6904" width="9.7109375" style="87" customWidth="1"/>
    <col min="6905" max="6905" width="42.5703125" style="87" customWidth="1"/>
    <col min="6906" max="6913" width="4" style="87" customWidth="1"/>
    <col min="6914" max="6914" width="4.5703125" style="87" customWidth="1"/>
    <col min="6915" max="6917" width="4.42578125" style="87" customWidth="1"/>
    <col min="6918" max="6921" width="4.140625" style="87" customWidth="1"/>
    <col min="6922" max="6922" width="20.5703125" style="87" customWidth="1"/>
    <col min="6923" max="6923" width="14.5703125" style="87" customWidth="1"/>
    <col min="6924" max="7159" width="9.140625" style="87"/>
    <col min="7160" max="7160" width="9.7109375" style="87" customWidth="1"/>
    <col min="7161" max="7161" width="42.5703125" style="87" customWidth="1"/>
    <col min="7162" max="7169" width="4" style="87" customWidth="1"/>
    <col min="7170" max="7170" width="4.5703125" style="87" customWidth="1"/>
    <col min="7171" max="7173" width="4.42578125" style="87" customWidth="1"/>
    <col min="7174" max="7177" width="4.140625" style="87" customWidth="1"/>
    <col min="7178" max="7178" width="20.5703125" style="87" customWidth="1"/>
    <col min="7179" max="7179" width="14.5703125" style="87" customWidth="1"/>
    <col min="7180" max="7415" width="9.140625" style="87"/>
    <col min="7416" max="7416" width="9.7109375" style="87" customWidth="1"/>
    <col min="7417" max="7417" width="42.5703125" style="87" customWidth="1"/>
    <col min="7418" max="7425" width="4" style="87" customWidth="1"/>
    <col min="7426" max="7426" width="4.5703125" style="87" customWidth="1"/>
    <col min="7427" max="7429" width="4.42578125" style="87" customWidth="1"/>
    <col min="7430" max="7433" width="4.140625" style="87" customWidth="1"/>
    <col min="7434" max="7434" width="20.5703125" style="87" customWidth="1"/>
    <col min="7435" max="7435" width="14.5703125" style="87" customWidth="1"/>
    <col min="7436" max="7671" width="9.140625" style="87"/>
    <col min="7672" max="7672" width="9.7109375" style="87" customWidth="1"/>
    <col min="7673" max="7673" width="42.5703125" style="87" customWidth="1"/>
    <col min="7674" max="7681" width="4" style="87" customWidth="1"/>
    <col min="7682" max="7682" width="4.5703125" style="87" customWidth="1"/>
    <col min="7683" max="7685" width="4.42578125" style="87" customWidth="1"/>
    <col min="7686" max="7689" width="4.140625" style="87" customWidth="1"/>
    <col min="7690" max="7690" width="20.5703125" style="87" customWidth="1"/>
    <col min="7691" max="7691" width="14.5703125" style="87" customWidth="1"/>
    <col min="7692" max="7927" width="9.140625" style="87"/>
    <col min="7928" max="7928" width="9.7109375" style="87" customWidth="1"/>
    <col min="7929" max="7929" width="42.5703125" style="87" customWidth="1"/>
    <col min="7930" max="7937" width="4" style="87" customWidth="1"/>
    <col min="7938" max="7938" width="4.5703125" style="87" customWidth="1"/>
    <col min="7939" max="7941" width="4.42578125" style="87" customWidth="1"/>
    <col min="7942" max="7945" width="4.140625" style="87" customWidth="1"/>
    <col min="7946" max="7946" width="20.5703125" style="87" customWidth="1"/>
    <col min="7947" max="7947" width="14.5703125" style="87" customWidth="1"/>
    <col min="7948" max="8183" width="9.140625" style="87"/>
    <col min="8184" max="8184" width="9.7109375" style="87" customWidth="1"/>
    <col min="8185" max="8185" width="42.5703125" style="87" customWidth="1"/>
    <col min="8186" max="8193" width="4" style="87" customWidth="1"/>
    <col min="8194" max="8194" width="4.5703125" style="87" customWidth="1"/>
    <col min="8195" max="8197" width="4.42578125" style="87" customWidth="1"/>
    <col min="8198" max="8201" width="4.140625" style="87" customWidth="1"/>
    <col min="8202" max="8202" width="20.5703125" style="87" customWidth="1"/>
    <col min="8203" max="8203" width="14.5703125" style="87" customWidth="1"/>
    <col min="8204" max="8439" width="9.140625" style="87"/>
    <col min="8440" max="8440" width="9.7109375" style="87" customWidth="1"/>
    <col min="8441" max="8441" width="42.5703125" style="87" customWidth="1"/>
    <col min="8442" max="8449" width="4" style="87" customWidth="1"/>
    <col min="8450" max="8450" width="4.5703125" style="87" customWidth="1"/>
    <col min="8451" max="8453" width="4.42578125" style="87" customWidth="1"/>
    <col min="8454" max="8457" width="4.140625" style="87" customWidth="1"/>
    <col min="8458" max="8458" width="20.5703125" style="87" customWidth="1"/>
    <col min="8459" max="8459" width="14.5703125" style="87" customWidth="1"/>
    <col min="8460" max="8695" width="9.140625" style="87"/>
    <col min="8696" max="8696" width="9.7109375" style="87" customWidth="1"/>
    <col min="8697" max="8697" width="42.5703125" style="87" customWidth="1"/>
    <col min="8698" max="8705" width="4" style="87" customWidth="1"/>
    <col min="8706" max="8706" width="4.5703125" style="87" customWidth="1"/>
    <col min="8707" max="8709" width="4.42578125" style="87" customWidth="1"/>
    <col min="8710" max="8713" width="4.140625" style="87" customWidth="1"/>
    <col min="8714" max="8714" width="20.5703125" style="87" customWidth="1"/>
    <col min="8715" max="8715" width="14.5703125" style="87" customWidth="1"/>
    <col min="8716" max="8951" width="9.140625" style="87"/>
    <col min="8952" max="8952" width="9.7109375" style="87" customWidth="1"/>
    <col min="8953" max="8953" width="42.5703125" style="87" customWidth="1"/>
    <col min="8954" max="8961" width="4" style="87" customWidth="1"/>
    <col min="8962" max="8962" width="4.5703125" style="87" customWidth="1"/>
    <col min="8963" max="8965" width="4.42578125" style="87" customWidth="1"/>
    <col min="8966" max="8969" width="4.140625" style="87" customWidth="1"/>
    <col min="8970" max="8970" width="20.5703125" style="87" customWidth="1"/>
    <col min="8971" max="8971" width="14.5703125" style="87" customWidth="1"/>
    <col min="8972" max="9207" width="9.140625" style="87"/>
    <col min="9208" max="9208" width="9.7109375" style="87" customWidth="1"/>
    <col min="9209" max="9209" width="42.5703125" style="87" customWidth="1"/>
    <col min="9210" max="9217" width="4" style="87" customWidth="1"/>
    <col min="9218" max="9218" width="4.5703125" style="87" customWidth="1"/>
    <col min="9219" max="9221" width="4.42578125" style="87" customWidth="1"/>
    <col min="9222" max="9225" width="4.140625" style="87" customWidth="1"/>
    <col min="9226" max="9226" width="20.5703125" style="87" customWidth="1"/>
    <col min="9227" max="9227" width="14.5703125" style="87" customWidth="1"/>
    <col min="9228" max="9463" width="9.140625" style="87"/>
    <col min="9464" max="9464" width="9.7109375" style="87" customWidth="1"/>
    <col min="9465" max="9465" width="42.5703125" style="87" customWidth="1"/>
    <col min="9466" max="9473" width="4" style="87" customWidth="1"/>
    <col min="9474" max="9474" width="4.5703125" style="87" customWidth="1"/>
    <col min="9475" max="9477" width="4.42578125" style="87" customWidth="1"/>
    <col min="9478" max="9481" width="4.140625" style="87" customWidth="1"/>
    <col min="9482" max="9482" width="20.5703125" style="87" customWidth="1"/>
    <col min="9483" max="9483" width="14.5703125" style="87" customWidth="1"/>
    <col min="9484" max="9719" width="9.140625" style="87"/>
    <col min="9720" max="9720" width="9.7109375" style="87" customWidth="1"/>
    <col min="9721" max="9721" width="42.5703125" style="87" customWidth="1"/>
    <col min="9722" max="9729" width="4" style="87" customWidth="1"/>
    <col min="9730" max="9730" width="4.5703125" style="87" customWidth="1"/>
    <col min="9731" max="9733" width="4.42578125" style="87" customWidth="1"/>
    <col min="9734" max="9737" width="4.140625" style="87" customWidth="1"/>
    <col min="9738" max="9738" width="20.5703125" style="87" customWidth="1"/>
    <col min="9739" max="9739" width="14.5703125" style="87" customWidth="1"/>
    <col min="9740" max="9975" width="9.140625" style="87"/>
    <col min="9976" max="9976" width="9.7109375" style="87" customWidth="1"/>
    <col min="9977" max="9977" width="42.5703125" style="87" customWidth="1"/>
    <col min="9978" max="9985" width="4" style="87" customWidth="1"/>
    <col min="9986" max="9986" width="4.5703125" style="87" customWidth="1"/>
    <col min="9987" max="9989" width="4.42578125" style="87" customWidth="1"/>
    <col min="9990" max="9993" width="4.140625" style="87" customWidth="1"/>
    <col min="9994" max="9994" width="20.5703125" style="87" customWidth="1"/>
    <col min="9995" max="9995" width="14.5703125" style="87" customWidth="1"/>
    <col min="9996" max="10231" width="9.140625" style="87"/>
    <col min="10232" max="10232" width="9.7109375" style="87" customWidth="1"/>
    <col min="10233" max="10233" width="42.5703125" style="87" customWidth="1"/>
    <col min="10234" max="10241" width="4" style="87" customWidth="1"/>
    <col min="10242" max="10242" width="4.5703125" style="87" customWidth="1"/>
    <col min="10243" max="10245" width="4.42578125" style="87" customWidth="1"/>
    <col min="10246" max="10249" width="4.140625" style="87" customWidth="1"/>
    <col min="10250" max="10250" width="20.5703125" style="87" customWidth="1"/>
    <col min="10251" max="10251" width="14.5703125" style="87" customWidth="1"/>
    <col min="10252" max="10487" width="9.140625" style="87"/>
    <col min="10488" max="10488" width="9.7109375" style="87" customWidth="1"/>
    <col min="10489" max="10489" width="42.5703125" style="87" customWidth="1"/>
    <col min="10490" max="10497" width="4" style="87" customWidth="1"/>
    <col min="10498" max="10498" width="4.5703125" style="87" customWidth="1"/>
    <col min="10499" max="10501" width="4.42578125" style="87" customWidth="1"/>
    <col min="10502" max="10505" width="4.140625" style="87" customWidth="1"/>
    <col min="10506" max="10506" width="20.5703125" style="87" customWidth="1"/>
    <col min="10507" max="10507" width="14.5703125" style="87" customWidth="1"/>
    <col min="10508" max="10743" width="9.140625" style="87"/>
    <col min="10744" max="10744" width="9.7109375" style="87" customWidth="1"/>
    <col min="10745" max="10745" width="42.5703125" style="87" customWidth="1"/>
    <col min="10746" max="10753" width="4" style="87" customWidth="1"/>
    <col min="10754" max="10754" width="4.5703125" style="87" customWidth="1"/>
    <col min="10755" max="10757" width="4.42578125" style="87" customWidth="1"/>
    <col min="10758" max="10761" width="4.140625" style="87" customWidth="1"/>
    <col min="10762" max="10762" width="20.5703125" style="87" customWidth="1"/>
    <col min="10763" max="10763" width="14.5703125" style="87" customWidth="1"/>
    <col min="10764" max="10999" width="9.140625" style="87"/>
    <col min="11000" max="11000" width="9.7109375" style="87" customWidth="1"/>
    <col min="11001" max="11001" width="42.5703125" style="87" customWidth="1"/>
    <col min="11002" max="11009" width="4" style="87" customWidth="1"/>
    <col min="11010" max="11010" width="4.5703125" style="87" customWidth="1"/>
    <col min="11011" max="11013" width="4.42578125" style="87" customWidth="1"/>
    <col min="11014" max="11017" width="4.140625" style="87" customWidth="1"/>
    <col min="11018" max="11018" width="20.5703125" style="87" customWidth="1"/>
    <col min="11019" max="11019" width="14.5703125" style="87" customWidth="1"/>
    <col min="11020" max="11255" width="9.140625" style="87"/>
    <col min="11256" max="11256" width="9.7109375" style="87" customWidth="1"/>
    <col min="11257" max="11257" width="42.5703125" style="87" customWidth="1"/>
    <col min="11258" max="11265" width="4" style="87" customWidth="1"/>
    <col min="11266" max="11266" width="4.5703125" style="87" customWidth="1"/>
    <col min="11267" max="11269" width="4.42578125" style="87" customWidth="1"/>
    <col min="11270" max="11273" width="4.140625" style="87" customWidth="1"/>
    <col min="11274" max="11274" width="20.5703125" style="87" customWidth="1"/>
    <col min="11275" max="11275" width="14.5703125" style="87" customWidth="1"/>
    <col min="11276" max="11511" width="9.140625" style="87"/>
    <col min="11512" max="11512" width="9.7109375" style="87" customWidth="1"/>
    <col min="11513" max="11513" width="42.5703125" style="87" customWidth="1"/>
    <col min="11514" max="11521" width="4" style="87" customWidth="1"/>
    <col min="11522" max="11522" width="4.5703125" style="87" customWidth="1"/>
    <col min="11523" max="11525" width="4.42578125" style="87" customWidth="1"/>
    <col min="11526" max="11529" width="4.140625" style="87" customWidth="1"/>
    <col min="11530" max="11530" width="20.5703125" style="87" customWidth="1"/>
    <col min="11531" max="11531" width="14.5703125" style="87" customWidth="1"/>
    <col min="11532" max="11767" width="9.140625" style="87"/>
    <col min="11768" max="11768" width="9.7109375" style="87" customWidth="1"/>
    <col min="11769" max="11769" width="42.5703125" style="87" customWidth="1"/>
    <col min="11770" max="11777" width="4" style="87" customWidth="1"/>
    <col min="11778" max="11778" width="4.5703125" style="87" customWidth="1"/>
    <col min="11779" max="11781" width="4.42578125" style="87" customWidth="1"/>
    <col min="11782" max="11785" width="4.140625" style="87" customWidth="1"/>
    <col min="11786" max="11786" width="20.5703125" style="87" customWidth="1"/>
    <col min="11787" max="11787" width="14.5703125" style="87" customWidth="1"/>
    <col min="11788" max="12023" width="9.140625" style="87"/>
    <col min="12024" max="12024" width="9.7109375" style="87" customWidth="1"/>
    <col min="12025" max="12025" width="42.5703125" style="87" customWidth="1"/>
    <col min="12026" max="12033" width="4" style="87" customWidth="1"/>
    <col min="12034" max="12034" width="4.5703125" style="87" customWidth="1"/>
    <col min="12035" max="12037" width="4.42578125" style="87" customWidth="1"/>
    <col min="12038" max="12041" width="4.140625" style="87" customWidth="1"/>
    <col min="12042" max="12042" width="20.5703125" style="87" customWidth="1"/>
    <col min="12043" max="12043" width="14.5703125" style="87" customWidth="1"/>
    <col min="12044" max="12279" width="9.140625" style="87"/>
    <col min="12280" max="12280" width="9.7109375" style="87" customWidth="1"/>
    <col min="12281" max="12281" width="42.5703125" style="87" customWidth="1"/>
    <col min="12282" max="12289" width="4" style="87" customWidth="1"/>
    <col min="12290" max="12290" width="4.5703125" style="87" customWidth="1"/>
    <col min="12291" max="12293" width="4.42578125" style="87" customWidth="1"/>
    <col min="12294" max="12297" width="4.140625" style="87" customWidth="1"/>
    <col min="12298" max="12298" width="20.5703125" style="87" customWidth="1"/>
    <col min="12299" max="12299" width="14.5703125" style="87" customWidth="1"/>
    <col min="12300" max="12535" width="9.140625" style="87"/>
    <col min="12536" max="12536" width="9.7109375" style="87" customWidth="1"/>
    <col min="12537" max="12537" width="42.5703125" style="87" customWidth="1"/>
    <col min="12538" max="12545" width="4" style="87" customWidth="1"/>
    <col min="12546" max="12546" width="4.5703125" style="87" customWidth="1"/>
    <col min="12547" max="12549" width="4.42578125" style="87" customWidth="1"/>
    <col min="12550" max="12553" width="4.140625" style="87" customWidth="1"/>
    <col min="12554" max="12554" width="20.5703125" style="87" customWidth="1"/>
    <col min="12555" max="12555" width="14.5703125" style="87" customWidth="1"/>
    <col min="12556" max="12791" width="9.140625" style="87"/>
    <col min="12792" max="12792" width="9.7109375" style="87" customWidth="1"/>
    <col min="12793" max="12793" width="42.5703125" style="87" customWidth="1"/>
    <col min="12794" max="12801" width="4" style="87" customWidth="1"/>
    <col min="12802" max="12802" width="4.5703125" style="87" customWidth="1"/>
    <col min="12803" max="12805" width="4.42578125" style="87" customWidth="1"/>
    <col min="12806" max="12809" width="4.140625" style="87" customWidth="1"/>
    <col min="12810" max="12810" width="20.5703125" style="87" customWidth="1"/>
    <col min="12811" max="12811" width="14.5703125" style="87" customWidth="1"/>
    <col min="12812" max="13047" width="9.140625" style="87"/>
    <col min="13048" max="13048" width="9.7109375" style="87" customWidth="1"/>
    <col min="13049" max="13049" width="42.5703125" style="87" customWidth="1"/>
    <col min="13050" max="13057" width="4" style="87" customWidth="1"/>
    <col min="13058" max="13058" width="4.5703125" style="87" customWidth="1"/>
    <col min="13059" max="13061" width="4.42578125" style="87" customWidth="1"/>
    <col min="13062" max="13065" width="4.140625" style="87" customWidth="1"/>
    <col min="13066" max="13066" width="20.5703125" style="87" customWidth="1"/>
    <col min="13067" max="13067" width="14.5703125" style="87" customWidth="1"/>
    <col min="13068" max="13303" width="9.140625" style="87"/>
    <col min="13304" max="13304" width="9.7109375" style="87" customWidth="1"/>
    <col min="13305" max="13305" width="42.5703125" style="87" customWidth="1"/>
    <col min="13306" max="13313" width="4" style="87" customWidth="1"/>
    <col min="13314" max="13314" width="4.5703125" style="87" customWidth="1"/>
    <col min="13315" max="13317" width="4.42578125" style="87" customWidth="1"/>
    <col min="13318" max="13321" width="4.140625" style="87" customWidth="1"/>
    <col min="13322" max="13322" width="20.5703125" style="87" customWidth="1"/>
    <col min="13323" max="13323" width="14.5703125" style="87" customWidth="1"/>
    <col min="13324" max="13559" width="9.140625" style="87"/>
    <col min="13560" max="13560" width="9.7109375" style="87" customWidth="1"/>
    <col min="13561" max="13561" width="42.5703125" style="87" customWidth="1"/>
    <col min="13562" max="13569" width="4" style="87" customWidth="1"/>
    <col min="13570" max="13570" width="4.5703125" style="87" customWidth="1"/>
    <col min="13571" max="13573" width="4.42578125" style="87" customWidth="1"/>
    <col min="13574" max="13577" width="4.140625" style="87" customWidth="1"/>
    <col min="13578" max="13578" width="20.5703125" style="87" customWidth="1"/>
    <col min="13579" max="13579" width="14.5703125" style="87" customWidth="1"/>
    <col min="13580" max="13815" width="9.140625" style="87"/>
    <col min="13816" max="13816" width="9.7109375" style="87" customWidth="1"/>
    <col min="13817" max="13817" width="42.5703125" style="87" customWidth="1"/>
    <col min="13818" max="13825" width="4" style="87" customWidth="1"/>
    <col min="13826" max="13826" width="4.5703125" style="87" customWidth="1"/>
    <col min="13827" max="13829" width="4.42578125" style="87" customWidth="1"/>
    <col min="13830" max="13833" width="4.140625" style="87" customWidth="1"/>
    <col min="13834" max="13834" width="20.5703125" style="87" customWidth="1"/>
    <col min="13835" max="13835" width="14.5703125" style="87" customWidth="1"/>
    <col min="13836" max="14071" width="9.140625" style="87"/>
    <col min="14072" max="14072" width="9.7109375" style="87" customWidth="1"/>
    <col min="14073" max="14073" width="42.5703125" style="87" customWidth="1"/>
    <col min="14074" max="14081" width="4" style="87" customWidth="1"/>
    <col min="14082" max="14082" width="4.5703125" style="87" customWidth="1"/>
    <col min="14083" max="14085" width="4.42578125" style="87" customWidth="1"/>
    <col min="14086" max="14089" width="4.140625" style="87" customWidth="1"/>
    <col min="14090" max="14090" width="20.5703125" style="87" customWidth="1"/>
    <col min="14091" max="14091" width="14.5703125" style="87" customWidth="1"/>
    <col min="14092" max="14327" width="9.140625" style="87"/>
    <col min="14328" max="14328" width="9.7109375" style="87" customWidth="1"/>
    <col min="14329" max="14329" width="42.5703125" style="87" customWidth="1"/>
    <col min="14330" max="14337" width="4" style="87" customWidth="1"/>
    <col min="14338" max="14338" width="4.5703125" style="87" customWidth="1"/>
    <col min="14339" max="14341" width="4.42578125" style="87" customWidth="1"/>
    <col min="14342" max="14345" width="4.140625" style="87" customWidth="1"/>
    <col min="14346" max="14346" width="20.5703125" style="87" customWidth="1"/>
    <col min="14347" max="14347" width="14.5703125" style="87" customWidth="1"/>
    <col min="14348" max="14583" width="9.140625" style="87"/>
    <col min="14584" max="14584" width="9.7109375" style="87" customWidth="1"/>
    <col min="14585" max="14585" width="42.5703125" style="87" customWidth="1"/>
    <col min="14586" max="14593" width="4" style="87" customWidth="1"/>
    <col min="14594" max="14594" width="4.5703125" style="87" customWidth="1"/>
    <col min="14595" max="14597" width="4.42578125" style="87" customWidth="1"/>
    <col min="14598" max="14601" width="4.140625" style="87" customWidth="1"/>
    <col min="14602" max="14602" width="20.5703125" style="87" customWidth="1"/>
    <col min="14603" max="14603" width="14.5703125" style="87" customWidth="1"/>
    <col min="14604" max="14839" width="9.140625" style="87"/>
    <col min="14840" max="14840" width="9.7109375" style="87" customWidth="1"/>
    <col min="14841" max="14841" width="42.5703125" style="87" customWidth="1"/>
    <col min="14842" max="14849" width="4" style="87" customWidth="1"/>
    <col min="14850" max="14850" width="4.5703125" style="87" customWidth="1"/>
    <col min="14851" max="14853" width="4.42578125" style="87" customWidth="1"/>
    <col min="14854" max="14857" width="4.140625" style="87" customWidth="1"/>
    <col min="14858" max="14858" width="20.5703125" style="87" customWidth="1"/>
    <col min="14859" max="14859" width="14.5703125" style="87" customWidth="1"/>
    <col min="14860" max="15095" width="9.140625" style="87"/>
    <col min="15096" max="15096" width="9.7109375" style="87" customWidth="1"/>
    <col min="15097" max="15097" width="42.5703125" style="87" customWidth="1"/>
    <col min="15098" max="15105" width="4" style="87" customWidth="1"/>
    <col min="15106" max="15106" width="4.5703125" style="87" customWidth="1"/>
    <col min="15107" max="15109" width="4.42578125" style="87" customWidth="1"/>
    <col min="15110" max="15113" width="4.140625" style="87" customWidth="1"/>
    <col min="15114" max="15114" width="20.5703125" style="87" customWidth="1"/>
    <col min="15115" max="15115" width="14.5703125" style="87" customWidth="1"/>
    <col min="15116" max="15351" width="9.140625" style="87"/>
    <col min="15352" max="15352" width="9.7109375" style="87" customWidth="1"/>
    <col min="15353" max="15353" width="42.5703125" style="87" customWidth="1"/>
    <col min="15354" max="15361" width="4" style="87" customWidth="1"/>
    <col min="15362" max="15362" width="4.5703125" style="87" customWidth="1"/>
    <col min="15363" max="15365" width="4.42578125" style="87" customWidth="1"/>
    <col min="15366" max="15369" width="4.140625" style="87" customWidth="1"/>
    <col min="15370" max="15370" width="20.5703125" style="87" customWidth="1"/>
    <col min="15371" max="15371" width="14.5703125" style="87" customWidth="1"/>
    <col min="15372" max="15607" width="9.140625" style="87"/>
    <col min="15608" max="15608" width="9.7109375" style="87" customWidth="1"/>
    <col min="15609" max="15609" width="42.5703125" style="87" customWidth="1"/>
    <col min="15610" max="15617" width="4" style="87" customWidth="1"/>
    <col min="15618" max="15618" width="4.5703125" style="87" customWidth="1"/>
    <col min="15619" max="15621" width="4.42578125" style="87" customWidth="1"/>
    <col min="15622" max="15625" width="4.140625" style="87" customWidth="1"/>
    <col min="15626" max="15626" width="20.5703125" style="87" customWidth="1"/>
    <col min="15627" max="15627" width="14.5703125" style="87" customWidth="1"/>
    <col min="15628" max="15863" width="9.140625" style="87"/>
    <col min="15864" max="15864" width="9.7109375" style="87" customWidth="1"/>
    <col min="15865" max="15865" width="42.5703125" style="87" customWidth="1"/>
    <col min="15866" max="15873" width="4" style="87" customWidth="1"/>
    <col min="15874" max="15874" width="4.5703125" style="87" customWidth="1"/>
    <col min="15875" max="15877" width="4.42578125" style="87" customWidth="1"/>
    <col min="15878" max="15881" width="4.140625" style="87" customWidth="1"/>
    <col min="15882" max="15882" width="20.5703125" style="87" customWidth="1"/>
    <col min="15883" max="15883" width="14.5703125" style="87" customWidth="1"/>
    <col min="15884" max="16119" width="9.140625" style="87"/>
    <col min="16120" max="16120" width="9.7109375" style="87" customWidth="1"/>
    <col min="16121" max="16121" width="42.5703125" style="87" customWidth="1"/>
    <col min="16122" max="16129" width="4" style="87" customWidth="1"/>
    <col min="16130" max="16130" width="4.5703125" style="87" customWidth="1"/>
    <col min="16131" max="16133" width="4.42578125" style="87" customWidth="1"/>
    <col min="16134" max="16137" width="4.140625" style="87" customWidth="1"/>
    <col min="16138" max="16138" width="20.5703125" style="87" customWidth="1"/>
    <col min="16139" max="16139" width="14.5703125" style="87" customWidth="1"/>
    <col min="16140" max="16384" width="9.140625" style="87"/>
  </cols>
  <sheetData>
    <row r="1" spans="2:12">
      <c r="B1" s="288"/>
      <c r="C1" s="288"/>
      <c r="D1" s="288"/>
      <c r="E1" s="288"/>
      <c r="F1" s="288"/>
      <c r="G1" s="288"/>
      <c r="H1" s="288"/>
      <c r="I1" s="288"/>
      <c r="J1" s="288"/>
    </row>
    <row r="2" spans="2:12">
      <c r="B2" s="288"/>
      <c r="C2" s="288"/>
      <c r="D2" s="288"/>
      <c r="E2" s="288"/>
      <c r="F2" s="288"/>
      <c r="G2" s="288"/>
      <c r="H2" s="288"/>
      <c r="I2" s="288"/>
      <c r="J2" s="288"/>
    </row>
    <row r="3" spans="2:12">
      <c r="B3" s="288"/>
      <c r="C3" s="288"/>
      <c r="D3" s="288"/>
      <c r="E3" s="288"/>
      <c r="F3" s="288"/>
      <c r="G3" s="288"/>
      <c r="H3" s="288"/>
      <c r="I3" s="288"/>
      <c r="J3" s="288"/>
    </row>
    <row r="4" spans="2:12">
      <c r="B4" s="288"/>
      <c r="C4" s="288"/>
      <c r="D4" s="288"/>
      <c r="E4" s="288"/>
      <c r="F4" s="288"/>
      <c r="G4" s="288"/>
      <c r="H4" s="288"/>
      <c r="I4" s="288"/>
      <c r="J4" s="288"/>
    </row>
    <row r="5" spans="2:12">
      <c r="B5" s="288"/>
      <c r="C5" s="288"/>
      <c r="D5" s="288"/>
      <c r="E5" s="288"/>
      <c r="F5" s="288"/>
      <c r="G5" s="288"/>
      <c r="H5" s="288"/>
      <c r="I5" s="288"/>
      <c r="J5" s="288"/>
    </row>
    <row r="6" spans="2:12">
      <c r="B6" s="288"/>
      <c r="C6" s="288"/>
      <c r="D6" s="288"/>
      <c r="E6" s="288"/>
      <c r="F6" s="288"/>
      <c r="G6" s="288"/>
      <c r="H6" s="288"/>
      <c r="I6" s="288"/>
      <c r="J6" s="288"/>
    </row>
    <row r="7" spans="2:12">
      <c r="B7" s="288"/>
      <c r="C7" s="288"/>
      <c r="D7" s="288"/>
      <c r="E7" s="288"/>
      <c r="F7" s="288"/>
      <c r="G7" s="288"/>
      <c r="H7" s="288"/>
      <c r="I7" s="288"/>
      <c r="J7" s="288"/>
    </row>
    <row r="8" spans="2:12">
      <c r="B8" s="287"/>
      <c r="C8" s="378" t="s">
        <v>304</v>
      </c>
      <c r="D8" s="378"/>
      <c r="E8" s="378"/>
      <c r="F8" s="378"/>
      <c r="G8" s="378"/>
      <c r="H8" s="378"/>
      <c r="I8" s="378"/>
      <c r="J8" s="378"/>
      <c r="K8" s="378"/>
      <c r="L8" s="378"/>
    </row>
    <row r="9" spans="2:12">
      <c r="B9" s="287"/>
      <c r="C9" s="378" t="s">
        <v>305</v>
      </c>
      <c r="D9" s="378"/>
      <c r="E9" s="378"/>
      <c r="F9" s="378"/>
      <c r="G9" s="378"/>
      <c r="H9" s="378"/>
      <c r="I9" s="378"/>
      <c r="J9" s="378"/>
      <c r="K9" s="378"/>
      <c r="L9" s="378"/>
    </row>
    <row r="10" spans="2:12">
      <c r="B10" s="287"/>
      <c r="C10" s="378" t="s">
        <v>306</v>
      </c>
      <c r="D10" s="378"/>
      <c r="E10" s="378"/>
      <c r="F10" s="378"/>
      <c r="G10" s="378"/>
      <c r="H10" s="378"/>
      <c r="I10" s="378"/>
      <c r="J10" s="378"/>
      <c r="K10" s="378"/>
      <c r="L10" s="378"/>
    </row>
    <row r="11" spans="2:12">
      <c r="B11" s="287"/>
      <c r="C11" s="378" t="s">
        <v>307</v>
      </c>
      <c r="D11" s="378"/>
      <c r="E11" s="378"/>
      <c r="F11" s="378"/>
      <c r="G11" s="378"/>
      <c r="H11" s="378"/>
      <c r="I11" s="378"/>
      <c r="J11" s="378"/>
      <c r="K11" s="378"/>
      <c r="L11" s="378"/>
    </row>
    <row r="12" spans="2:12">
      <c r="B12" s="289"/>
      <c r="C12" s="289"/>
      <c r="D12" s="289"/>
      <c r="E12" s="289"/>
      <c r="F12" s="289"/>
      <c r="G12" s="289"/>
      <c r="H12" s="289"/>
      <c r="I12" s="289"/>
      <c r="J12" s="289"/>
    </row>
    <row r="13" spans="2:12">
      <c r="B13" s="290"/>
      <c r="C13" s="290"/>
      <c r="D13" s="290"/>
      <c r="E13" s="290"/>
      <c r="F13" s="290"/>
      <c r="G13" s="290"/>
      <c r="H13" s="290"/>
      <c r="I13" s="290"/>
      <c r="J13" s="290"/>
    </row>
    <row r="14" spans="2:12" ht="18">
      <c r="C14" s="368" t="s">
        <v>308</v>
      </c>
      <c r="D14" s="368"/>
      <c r="E14" s="368"/>
      <c r="F14" s="368"/>
      <c r="G14" s="368"/>
      <c r="H14" s="368"/>
      <c r="I14" s="368"/>
      <c r="J14" s="368"/>
      <c r="K14" s="368"/>
      <c r="L14" s="368"/>
    </row>
    <row r="15" spans="2:12" ht="18">
      <c r="C15" s="368" t="s">
        <v>309</v>
      </c>
      <c r="D15" s="368"/>
      <c r="E15" s="368"/>
      <c r="F15" s="368"/>
      <c r="G15" s="368"/>
      <c r="H15" s="368"/>
      <c r="I15" s="368"/>
      <c r="J15" s="368"/>
      <c r="K15" s="368"/>
      <c r="L15" s="368"/>
    </row>
    <row r="16" spans="2:12">
      <c r="C16" s="291"/>
      <c r="D16" s="291"/>
      <c r="E16" s="291"/>
      <c r="F16" s="291"/>
      <c r="G16" s="291"/>
      <c r="H16" s="291"/>
      <c r="I16" s="291"/>
      <c r="J16" s="288"/>
    </row>
    <row r="17" spans="2:19" ht="15" customHeight="1">
      <c r="B17" s="369" t="s">
        <v>310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370"/>
      <c r="M17" s="371"/>
    </row>
    <row r="18" spans="2:19">
      <c r="B18" s="372"/>
      <c r="C18" s="373"/>
      <c r="D18" s="373"/>
      <c r="E18" s="373"/>
      <c r="F18" s="373"/>
      <c r="G18" s="373"/>
      <c r="H18" s="373"/>
      <c r="I18" s="373"/>
      <c r="J18" s="373"/>
      <c r="K18" s="373"/>
      <c r="L18" s="373"/>
      <c r="M18" s="374"/>
    </row>
    <row r="19" spans="2:19">
      <c r="B19" s="372"/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4"/>
    </row>
    <row r="20" spans="2:19">
      <c r="B20" s="372"/>
      <c r="C20" s="373"/>
      <c r="D20" s="373"/>
      <c r="E20" s="373"/>
      <c r="F20" s="373"/>
      <c r="G20" s="373"/>
      <c r="H20" s="373"/>
      <c r="I20" s="373"/>
      <c r="J20" s="373"/>
      <c r="K20" s="373"/>
      <c r="L20" s="373"/>
      <c r="M20" s="374"/>
    </row>
    <row r="21" spans="2:19">
      <c r="B21" s="372"/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4"/>
    </row>
    <row r="22" spans="2:19">
      <c r="B22" s="375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7"/>
    </row>
    <row r="23" spans="2:19"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</row>
    <row r="24" spans="2:19" ht="15.75">
      <c r="B24" s="334" t="s">
        <v>296</v>
      </c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88"/>
    </row>
    <row r="25" spans="2:19" ht="15.75"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8"/>
    </row>
    <row r="26" spans="2:19" ht="18" customHeight="1">
      <c r="B26" s="252" t="s">
        <v>116</v>
      </c>
      <c r="C26" s="348" t="s">
        <v>272</v>
      </c>
      <c r="D26" s="349"/>
      <c r="E26" s="349"/>
      <c r="F26" s="349"/>
      <c r="G26" s="349"/>
      <c r="H26" s="349"/>
      <c r="I26" s="349"/>
      <c r="J26" s="349"/>
      <c r="K26" s="349"/>
      <c r="L26" s="349"/>
      <c r="M26" s="350"/>
      <c r="N26" s="90"/>
    </row>
    <row r="27" spans="2:19" ht="29.25" customHeight="1">
      <c r="B27" s="253" t="s">
        <v>3</v>
      </c>
      <c r="C27" s="351" t="s">
        <v>293</v>
      </c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91"/>
    </row>
    <row r="28" spans="2:19" ht="15.75">
      <c r="B28" s="352" t="s">
        <v>117</v>
      </c>
      <c r="C28" s="352" t="s">
        <v>118</v>
      </c>
      <c r="D28" s="353" t="s">
        <v>119</v>
      </c>
      <c r="E28" s="353"/>
      <c r="F28" s="353"/>
      <c r="G28" s="353"/>
      <c r="H28" s="353"/>
      <c r="I28" s="353"/>
      <c r="J28" s="353"/>
      <c r="K28" s="353"/>
      <c r="L28" s="352" t="s">
        <v>120</v>
      </c>
      <c r="M28" s="352" t="s">
        <v>241</v>
      </c>
      <c r="N28" s="91"/>
    </row>
    <row r="29" spans="2:19" ht="15.75">
      <c r="B29" s="352"/>
      <c r="C29" s="352"/>
      <c r="D29" s="353" t="s">
        <v>122</v>
      </c>
      <c r="E29" s="353"/>
      <c r="F29" s="353"/>
      <c r="G29" s="353"/>
      <c r="H29" s="353" t="s">
        <v>123</v>
      </c>
      <c r="I29" s="353"/>
      <c r="J29" s="353"/>
      <c r="K29" s="353"/>
      <c r="L29" s="352"/>
      <c r="M29" s="352"/>
      <c r="N29" s="91"/>
    </row>
    <row r="30" spans="2:19" ht="15.75" customHeight="1">
      <c r="B30" s="335" t="s">
        <v>124</v>
      </c>
      <c r="C30" s="336" t="s">
        <v>193</v>
      </c>
      <c r="D30" s="341">
        <v>1</v>
      </c>
      <c r="E30" s="342"/>
      <c r="F30" s="342"/>
      <c r="G30" s="343"/>
      <c r="H30" s="344">
        <v>0</v>
      </c>
      <c r="I30" s="345"/>
      <c r="J30" s="345"/>
      <c r="K30" s="346"/>
      <c r="L30" s="359">
        <v>45160.56</v>
      </c>
      <c r="M30" s="347">
        <v>0.19658830366334887</v>
      </c>
      <c r="N30" s="167"/>
      <c r="O30" s="166"/>
      <c r="P30" s="355"/>
      <c r="Q30" s="355"/>
      <c r="R30" s="355"/>
      <c r="S30" s="171"/>
    </row>
    <row r="31" spans="2:19">
      <c r="B31" s="335"/>
      <c r="C31" s="336"/>
      <c r="D31" s="338">
        <v>45160.56</v>
      </c>
      <c r="E31" s="339"/>
      <c r="F31" s="339"/>
      <c r="G31" s="340"/>
      <c r="H31" s="338">
        <v>0</v>
      </c>
      <c r="I31" s="339"/>
      <c r="J31" s="339"/>
      <c r="K31" s="340"/>
      <c r="L31" s="360"/>
      <c r="M31" s="347"/>
      <c r="N31" s="92"/>
      <c r="O31" s="166"/>
      <c r="P31" s="166"/>
      <c r="Q31" s="166"/>
      <c r="S31" s="171"/>
    </row>
    <row r="32" spans="2:19" ht="15.75" customHeight="1">
      <c r="B32" s="354" t="s">
        <v>125</v>
      </c>
      <c r="C32" s="336" t="s">
        <v>39</v>
      </c>
      <c r="D32" s="341">
        <v>0.45</v>
      </c>
      <c r="E32" s="342"/>
      <c r="F32" s="342"/>
      <c r="G32" s="343"/>
      <c r="H32" s="344">
        <v>0.55000000000000004</v>
      </c>
      <c r="I32" s="345"/>
      <c r="J32" s="345"/>
      <c r="K32" s="346"/>
      <c r="L32" s="337">
        <v>178705.7</v>
      </c>
      <c r="M32" s="347">
        <v>0.77792326795706979</v>
      </c>
      <c r="N32" s="92"/>
      <c r="O32" s="166"/>
      <c r="P32" s="166"/>
      <c r="Q32" s="166"/>
      <c r="R32" s="172"/>
      <c r="S32" s="171"/>
    </row>
    <row r="33" spans="2:19">
      <c r="B33" s="354"/>
      <c r="C33" s="336"/>
      <c r="D33" s="338">
        <v>80417.565000000002</v>
      </c>
      <c r="E33" s="339"/>
      <c r="F33" s="339"/>
      <c r="G33" s="340"/>
      <c r="H33" s="338">
        <v>98288.135000000009</v>
      </c>
      <c r="I33" s="339"/>
      <c r="J33" s="339"/>
      <c r="K33" s="340"/>
      <c r="L33" s="337"/>
      <c r="M33" s="347"/>
      <c r="N33" s="168"/>
      <c r="O33" s="166"/>
      <c r="P33" s="166"/>
      <c r="Q33" s="166"/>
      <c r="S33" s="171"/>
    </row>
    <row r="34" spans="2:19" ht="15.75" customHeight="1">
      <c r="B34" s="335" t="s">
        <v>126</v>
      </c>
      <c r="C34" s="336" t="s">
        <v>288</v>
      </c>
      <c r="D34" s="341">
        <v>0</v>
      </c>
      <c r="E34" s="342"/>
      <c r="F34" s="342"/>
      <c r="G34" s="343"/>
      <c r="H34" s="344">
        <v>1</v>
      </c>
      <c r="I34" s="345"/>
      <c r="J34" s="345"/>
      <c r="K34" s="346"/>
      <c r="L34" s="337">
        <v>4699.99</v>
      </c>
      <c r="M34" s="347">
        <v>2.0459512931963266E-2</v>
      </c>
      <c r="N34" s="92"/>
      <c r="O34" s="166"/>
      <c r="P34" s="166"/>
      <c r="Q34" s="166"/>
      <c r="S34" s="171"/>
    </row>
    <row r="35" spans="2:19">
      <c r="B35" s="335"/>
      <c r="C35" s="336"/>
      <c r="D35" s="338">
        <v>0</v>
      </c>
      <c r="E35" s="339"/>
      <c r="F35" s="339"/>
      <c r="G35" s="340"/>
      <c r="H35" s="338">
        <v>4699.99</v>
      </c>
      <c r="I35" s="339"/>
      <c r="J35" s="339"/>
      <c r="K35" s="340"/>
      <c r="L35" s="337"/>
      <c r="M35" s="347"/>
      <c r="N35" s="169"/>
      <c r="O35" s="166"/>
      <c r="P35" s="166"/>
      <c r="Q35" s="166"/>
      <c r="R35" s="172"/>
      <c r="S35" s="171"/>
    </row>
    <row r="36" spans="2:19" ht="15.75" customHeight="1">
      <c r="B36" s="335" t="s">
        <v>127</v>
      </c>
      <c r="C36" s="336" t="s">
        <v>287</v>
      </c>
      <c r="D36" s="341">
        <v>0</v>
      </c>
      <c r="E36" s="342"/>
      <c r="F36" s="342"/>
      <c r="G36" s="343"/>
      <c r="H36" s="344">
        <v>1</v>
      </c>
      <c r="I36" s="345"/>
      <c r="J36" s="345"/>
      <c r="K36" s="346"/>
      <c r="L36" s="337">
        <v>1155.25</v>
      </c>
      <c r="M36" s="347">
        <v>5.0289154476180938E-3</v>
      </c>
      <c r="N36" s="92"/>
      <c r="O36" s="166"/>
      <c r="P36" s="166"/>
      <c r="Q36" s="166"/>
      <c r="S36" s="171"/>
    </row>
    <row r="37" spans="2:19" ht="15.75" customHeight="1">
      <c r="B37" s="335"/>
      <c r="C37" s="336"/>
      <c r="D37" s="338">
        <v>0</v>
      </c>
      <c r="E37" s="339"/>
      <c r="F37" s="339"/>
      <c r="G37" s="340"/>
      <c r="H37" s="338">
        <v>1155.25</v>
      </c>
      <c r="I37" s="339"/>
      <c r="J37" s="339"/>
      <c r="K37" s="340"/>
      <c r="L37" s="337"/>
      <c r="M37" s="347"/>
      <c r="N37" s="170"/>
      <c r="O37" s="166"/>
      <c r="P37" s="166"/>
      <c r="Q37" s="166"/>
      <c r="R37" s="172"/>
      <c r="S37" s="171"/>
    </row>
    <row r="38" spans="2:19" ht="15" customHeight="1">
      <c r="B38" s="94" t="s">
        <v>240</v>
      </c>
      <c r="C38" s="94"/>
      <c r="D38" s="338">
        <v>125578.125</v>
      </c>
      <c r="E38" s="339"/>
      <c r="F38" s="339"/>
      <c r="G38" s="340"/>
      <c r="H38" s="338">
        <v>104143.37500000001</v>
      </c>
      <c r="I38" s="339"/>
      <c r="J38" s="339"/>
      <c r="K38" s="340"/>
      <c r="L38" s="232">
        <v>229721.5</v>
      </c>
      <c r="M38" s="251">
        <v>1</v>
      </c>
      <c r="N38" s="95"/>
    </row>
    <row r="39" spans="2:19" ht="15" customHeight="1">
      <c r="B39" s="94" t="s">
        <v>128</v>
      </c>
      <c r="C39" s="94"/>
      <c r="D39" s="367">
        <v>0.54664999999999997</v>
      </c>
      <c r="E39" s="367"/>
      <c r="F39" s="367"/>
      <c r="G39" s="367"/>
      <c r="H39" s="367">
        <v>0.45334000000000002</v>
      </c>
      <c r="I39" s="367"/>
      <c r="J39" s="367"/>
      <c r="K39" s="367"/>
      <c r="L39" s="363"/>
      <c r="M39" s="364"/>
      <c r="N39" s="93"/>
    </row>
    <row r="40" spans="2:19" ht="15.75">
      <c r="B40" s="94" t="s">
        <v>129</v>
      </c>
      <c r="C40" s="94"/>
      <c r="D40" s="362">
        <v>0.54664999999999997</v>
      </c>
      <c r="E40" s="362"/>
      <c r="F40" s="362"/>
      <c r="G40" s="362"/>
      <c r="H40" s="362">
        <v>0.99998999999999993</v>
      </c>
      <c r="I40" s="362"/>
      <c r="J40" s="362"/>
      <c r="K40" s="362"/>
      <c r="L40" s="365"/>
      <c r="M40" s="366"/>
      <c r="N40" s="93"/>
    </row>
    <row r="41" spans="2:19">
      <c r="B41" s="96" t="s">
        <v>297</v>
      </c>
      <c r="C41" s="97"/>
      <c r="D41" s="97"/>
      <c r="E41" s="98"/>
      <c r="F41" s="98"/>
      <c r="G41" s="98"/>
      <c r="H41" s="98"/>
      <c r="I41" s="98"/>
      <c r="J41" s="98"/>
      <c r="K41" s="98"/>
      <c r="L41" s="356"/>
      <c r="M41" s="356"/>
      <c r="N41" s="93"/>
    </row>
    <row r="42" spans="2:19" ht="15.75">
      <c r="B42" s="85"/>
      <c r="C42" s="99"/>
      <c r="D42" s="85"/>
      <c r="E42" s="85"/>
      <c r="F42" s="85"/>
      <c r="G42" s="85"/>
      <c r="H42" s="85"/>
      <c r="I42" s="85"/>
      <c r="J42" s="85"/>
      <c r="K42" s="85"/>
      <c r="L42" s="356"/>
      <c r="M42" s="356"/>
      <c r="P42" s="171"/>
    </row>
    <row r="43" spans="2:19" ht="15.75">
      <c r="B43" s="85"/>
      <c r="C43" s="99"/>
      <c r="D43" s="85"/>
      <c r="E43" s="85"/>
      <c r="F43" s="85"/>
      <c r="G43" s="85"/>
      <c r="H43" s="85"/>
      <c r="I43" s="85"/>
      <c r="J43" s="85"/>
      <c r="K43" s="85"/>
      <c r="L43" s="254"/>
      <c r="M43" s="254"/>
      <c r="P43" s="171"/>
    </row>
    <row r="44" spans="2:19">
      <c r="B44" s="361" t="s">
        <v>303</v>
      </c>
      <c r="C44" s="361"/>
      <c r="D44" s="361"/>
      <c r="E44" s="361"/>
      <c r="F44" s="361"/>
      <c r="G44" s="361"/>
      <c r="H44" s="361"/>
      <c r="I44" s="361"/>
      <c r="J44" s="361"/>
      <c r="K44" s="361"/>
      <c r="L44" s="361"/>
      <c r="M44" s="361"/>
      <c r="P44" s="171"/>
    </row>
    <row r="45" spans="2:19" ht="15.75">
      <c r="B45" s="85"/>
      <c r="C45" s="99"/>
      <c r="D45" s="357"/>
      <c r="E45" s="358"/>
      <c r="F45" s="358"/>
      <c r="G45" s="358"/>
      <c r="H45" s="357"/>
      <c r="I45" s="358"/>
      <c r="J45" s="358"/>
      <c r="K45" s="358"/>
      <c r="L45" s="85"/>
      <c r="M45" s="85"/>
    </row>
  </sheetData>
  <mergeCells count="62">
    <mergeCell ref="C15:L15"/>
    <mergeCell ref="B17:M22"/>
    <mergeCell ref="C8:L8"/>
    <mergeCell ref="C9:L9"/>
    <mergeCell ref="C10:L10"/>
    <mergeCell ref="C11:L11"/>
    <mergeCell ref="C14:L14"/>
    <mergeCell ref="D30:G30"/>
    <mergeCell ref="D40:G40"/>
    <mergeCell ref="H40:K40"/>
    <mergeCell ref="L41:M41"/>
    <mergeCell ref="D45:G45"/>
    <mergeCell ref="L39:M40"/>
    <mergeCell ref="D39:G39"/>
    <mergeCell ref="H39:K39"/>
    <mergeCell ref="H38:K38"/>
    <mergeCell ref="P30:R30"/>
    <mergeCell ref="L42:M42"/>
    <mergeCell ref="H45:K45"/>
    <mergeCell ref="M30:M31"/>
    <mergeCell ref="L30:L31"/>
    <mergeCell ref="H30:K30"/>
    <mergeCell ref="B44:M44"/>
    <mergeCell ref="B36:B37"/>
    <mergeCell ref="C36:C37"/>
    <mergeCell ref="L36:L37"/>
    <mergeCell ref="M36:M37"/>
    <mergeCell ref="D37:G37"/>
    <mergeCell ref="H37:K37"/>
    <mergeCell ref="D36:G36"/>
    <mergeCell ref="H36:K36"/>
    <mergeCell ref="D38:G38"/>
    <mergeCell ref="B32:B33"/>
    <mergeCell ref="C32:C33"/>
    <mergeCell ref="L32:L33"/>
    <mergeCell ref="M32:M33"/>
    <mergeCell ref="D33:G33"/>
    <mergeCell ref="C26:M26"/>
    <mergeCell ref="C27:M27"/>
    <mergeCell ref="B28:B29"/>
    <mergeCell ref="C28:C29"/>
    <mergeCell ref="D28:K28"/>
    <mergeCell ref="L28:L29"/>
    <mergeCell ref="M28:M29"/>
    <mergeCell ref="D29:G29"/>
    <mergeCell ref="H29:K29"/>
    <mergeCell ref="B24:M24"/>
    <mergeCell ref="B30:B31"/>
    <mergeCell ref="C30:C31"/>
    <mergeCell ref="B34:B35"/>
    <mergeCell ref="C34:C35"/>
    <mergeCell ref="L34:L35"/>
    <mergeCell ref="H33:K33"/>
    <mergeCell ref="D32:G32"/>
    <mergeCell ref="H32:K32"/>
    <mergeCell ref="D31:G31"/>
    <mergeCell ref="H31:K31"/>
    <mergeCell ref="M34:M35"/>
    <mergeCell ref="D35:G35"/>
    <mergeCell ref="H35:K35"/>
    <mergeCell ref="D34:G34"/>
    <mergeCell ref="H34:K34"/>
  </mergeCells>
  <pageMargins left="0" right="0" top="0.51181102362204722" bottom="0.78740157480314965" header="0.31496062992125984" footer="0.31496062992125984"/>
  <pageSetup paperSize="9" scale="89" fitToHeight="0" orientation="portrait" r:id="rId1"/>
  <headerFooter>
    <oddFooter>&amp;R&amp;P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28" t="s">
        <v>227</v>
      </c>
      <c r="B1" s="228"/>
      <c r="C1" s="228"/>
      <c r="D1" s="228"/>
      <c r="E1" s="228"/>
      <c r="F1" s="228"/>
    </row>
    <row r="2" spans="1:6" ht="15.75">
      <c r="A2" s="214">
        <v>1</v>
      </c>
      <c r="B2" s="214">
        <v>1</v>
      </c>
      <c r="C2" s="215" t="s">
        <v>17</v>
      </c>
      <c r="D2" s="215" t="s">
        <v>228</v>
      </c>
      <c r="E2" s="216"/>
      <c r="F2" s="216"/>
    </row>
    <row r="3" spans="1:6">
      <c r="A3" s="8" t="s">
        <v>18</v>
      </c>
      <c r="B3" s="8" t="s">
        <v>20</v>
      </c>
      <c r="C3" s="17" t="s">
        <v>21</v>
      </c>
      <c r="D3" s="17" t="s">
        <v>229</v>
      </c>
      <c r="E3" s="9">
        <f>SUM('[1]RUA SEBASTIÃO'!$B$3)</f>
        <v>6.4</v>
      </c>
      <c r="F3" s="7" t="s">
        <v>22</v>
      </c>
    </row>
    <row r="4" spans="1:6" ht="15.75">
      <c r="A4" s="211">
        <v>2</v>
      </c>
      <c r="B4" s="211">
        <v>2</v>
      </c>
      <c r="C4" s="212" t="s">
        <v>193</v>
      </c>
      <c r="D4" s="212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230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230</v>
      </c>
      <c r="E6" s="9">
        <v>2031.16</v>
      </c>
      <c r="F6" s="7" t="s">
        <v>63</v>
      </c>
    </row>
    <row r="7" spans="1:6" ht="15.75">
      <c r="A7" s="211">
        <v>3</v>
      </c>
      <c r="B7" s="211">
        <v>3</v>
      </c>
      <c r="C7" s="212" t="s">
        <v>194</v>
      </c>
      <c r="D7" s="212"/>
      <c r="E7" s="9"/>
      <c r="F7" s="211"/>
    </row>
    <row r="8" spans="1:6" ht="45">
      <c r="A8" s="7" t="s">
        <v>61</v>
      </c>
      <c r="B8" s="7">
        <v>83338</v>
      </c>
      <c r="C8" s="17" t="s">
        <v>211</v>
      </c>
      <c r="D8" s="17" t="s">
        <v>231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207" t="s">
        <v>28</v>
      </c>
      <c r="C9" s="23" t="s">
        <v>212</v>
      </c>
      <c r="D9" s="23" t="s">
        <v>232</v>
      </c>
      <c r="E9" s="14">
        <f>(E8)*1.15</f>
        <v>2278.4812000000002</v>
      </c>
      <c r="F9" s="7" t="s">
        <v>26</v>
      </c>
    </row>
    <row r="10" spans="1:6" ht="45">
      <c r="A10" s="7" t="s">
        <v>209</v>
      </c>
      <c r="B10" s="7">
        <v>72881</v>
      </c>
      <c r="C10" s="17" t="s">
        <v>220</v>
      </c>
      <c r="D10" s="17" t="s">
        <v>234</v>
      </c>
      <c r="E10" s="9">
        <f>E9*6</f>
        <v>13670.887200000001</v>
      </c>
      <c r="F10" s="7" t="s">
        <v>221</v>
      </c>
    </row>
    <row r="11" spans="1:6" ht="30">
      <c r="A11" s="7" t="s">
        <v>210</v>
      </c>
      <c r="B11" s="7">
        <v>83344</v>
      </c>
      <c r="C11" s="17" t="s">
        <v>219</v>
      </c>
      <c r="D11" s="17"/>
      <c r="E11" s="9">
        <f>E9</f>
        <v>2278.4812000000002</v>
      </c>
      <c r="F11" s="7" t="s">
        <v>26</v>
      </c>
    </row>
    <row r="12" spans="1:6" ht="60">
      <c r="A12" s="7" t="s">
        <v>215</v>
      </c>
      <c r="B12" s="207" t="s">
        <v>213</v>
      </c>
      <c r="C12" s="23" t="s">
        <v>214</v>
      </c>
      <c r="D12" s="23"/>
      <c r="E12" s="14">
        <f>(E15*0.2)*1.15</f>
        <v>1139.2406000000001</v>
      </c>
      <c r="F12" s="8" t="s">
        <v>26</v>
      </c>
    </row>
    <row r="13" spans="1:6" ht="30">
      <c r="A13" s="224" t="s">
        <v>218</v>
      </c>
      <c r="B13" s="225" t="s">
        <v>224</v>
      </c>
      <c r="C13" s="226" t="s">
        <v>225</v>
      </c>
      <c r="D13" s="226"/>
      <c r="E13" s="227">
        <f>E12</f>
        <v>1139.2406000000001</v>
      </c>
      <c r="F13" s="224" t="s">
        <v>26</v>
      </c>
    </row>
    <row r="14" spans="1:6" ht="30">
      <c r="A14" s="7" t="s">
        <v>222</v>
      </c>
      <c r="B14" s="7">
        <v>72875</v>
      </c>
      <c r="C14" s="17" t="s">
        <v>226</v>
      </c>
      <c r="D14" s="17"/>
      <c r="E14" s="9">
        <f>E12*20</f>
        <v>22784.812000000002</v>
      </c>
      <c r="F14" s="7" t="s">
        <v>221</v>
      </c>
    </row>
    <row r="15" spans="1:6" ht="30">
      <c r="A15" s="7" t="s">
        <v>223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211">
        <v>4</v>
      </c>
      <c r="B16" s="211">
        <v>4</v>
      </c>
      <c r="C16" s="212" t="s">
        <v>45</v>
      </c>
      <c r="D16" s="212"/>
      <c r="E16" s="9"/>
      <c r="F16" s="211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f>SUM('[1]RUA SEBASTIÃO'!$B$23)</f>
        <v>1003.94</v>
      </c>
      <c r="F17" s="7" t="s">
        <v>26</v>
      </c>
    </row>
    <row r="18" spans="1:6" ht="15.75">
      <c r="A18" s="211">
        <v>5</v>
      </c>
      <c r="B18" s="211">
        <v>5</v>
      </c>
      <c r="C18" s="212" t="s">
        <v>39</v>
      </c>
      <c r="D18" s="212"/>
      <c r="E18" s="9"/>
      <c r="F18" s="211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216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211">
        <v>6</v>
      </c>
      <c r="B24" s="211">
        <v>6</v>
      </c>
      <c r="C24" s="212" t="s">
        <v>217</v>
      </c>
      <c r="D24" s="212"/>
      <c r="E24" s="9"/>
      <c r="F24" s="211"/>
    </row>
    <row r="25" spans="1:6" ht="30">
      <c r="A25" s="7" t="s">
        <v>195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196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197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198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199</v>
      </c>
      <c r="B29" s="7" t="s">
        <v>87</v>
      </c>
      <c r="C29" s="17" t="s">
        <v>88</v>
      </c>
      <c r="D29" s="17"/>
      <c r="E29" s="9">
        <f>SUM('[1]RUA SEBASTIÃO'!$D$55)</f>
        <v>16.32</v>
      </c>
      <c r="F29" s="7" t="s">
        <v>22</v>
      </c>
    </row>
    <row r="30" spans="1:6" ht="15.75">
      <c r="A30" s="211">
        <v>7</v>
      </c>
      <c r="B30" s="211">
        <v>7</v>
      </c>
      <c r="C30" s="212" t="s">
        <v>202</v>
      </c>
      <c r="D30" s="212"/>
      <c r="E30" s="9"/>
      <c r="F30" s="211"/>
    </row>
    <row r="31" spans="1:6" ht="45">
      <c r="A31" s="7" t="s">
        <v>203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204</v>
      </c>
      <c r="B32" s="7" t="s">
        <v>71</v>
      </c>
      <c r="C32" s="17" t="s">
        <v>72</v>
      </c>
      <c r="D32" s="17"/>
      <c r="E32" s="9">
        <f>SUM('[1]RUA SEBASTIÃO'!$D$49)</f>
        <v>2</v>
      </c>
      <c r="F32" s="7" t="s">
        <v>9</v>
      </c>
    </row>
    <row r="33" spans="1:6" ht="30">
      <c r="A33" s="7" t="s">
        <v>205</v>
      </c>
      <c r="B33" s="7" t="s">
        <v>71</v>
      </c>
      <c r="C33" s="17" t="s">
        <v>74</v>
      </c>
      <c r="D33" s="17"/>
      <c r="E33" s="9">
        <f>SUM('[1]RUA SEBASTIÃO'!$D$50)</f>
        <v>4</v>
      </c>
      <c r="F33" s="7" t="s">
        <v>9</v>
      </c>
    </row>
    <row r="34" spans="1:6" ht="15.75">
      <c r="A34" s="211">
        <v>8</v>
      </c>
      <c r="B34" s="211">
        <v>8</v>
      </c>
      <c r="C34" s="212" t="s">
        <v>207</v>
      </c>
      <c r="D34" s="212"/>
      <c r="E34" s="9"/>
      <c r="F34" s="211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18" t="s">
        <v>0</v>
      </c>
      <c r="C1" s="318"/>
      <c r="D1" s="318"/>
      <c r="E1" s="318"/>
      <c r="F1" s="318"/>
      <c r="G1" s="318"/>
      <c r="H1" s="318"/>
      <c r="I1" s="318"/>
      <c r="J1" s="318"/>
      <c r="K1" s="318"/>
    </row>
    <row r="2" spans="2:13" ht="18" customHeight="1" thickBot="1"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spans="2:13" ht="18.75" customHeight="1" thickBot="1">
      <c r="B3" s="55" t="s">
        <v>1</v>
      </c>
      <c r="C3" s="319" t="s">
        <v>259</v>
      </c>
      <c r="D3" s="319"/>
      <c r="E3" s="319"/>
      <c r="F3" s="319"/>
      <c r="G3" s="319"/>
      <c r="H3" s="319"/>
      <c r="I3" s="319"/>
      <c r="J3" s="319"/>
      <c r="K3" s="319"/>
    </row>
    <row r="4" spans="2:13" ht="24" customHeight="1" thickBot="1">
      <c r="B4" s="55" t="s">
        <v>3</v>
      </c>
      <c r="C4" s="319" t="s">
        <v>273</v>
      </c>
      <c r="D4" s="319"/>
      <c r="E4" s="319"/>
      <c r="F4" s="319"/>
      <c r="G4" s="319"/>
      <c r="H4" s="319"/>
      <c r="I4" s="319"/>
      <c r="J4" s="319"/>
      <c r="K4" s="319"/>
    </row>
    <row r="5" spans="2:13" ht="32.25" thickBot="1">
      <c r="B5" s="383" t="s">
        <v>5</v>
      </c>
      <c r="C5" s="383" t="s">
        <v>6</v>
      </c>
      <c r="D5" s="383" t="s">
        <v>7</v>
      </c>
      <c r="E5" s="383" t="s">
        <v>8</v>
      </c>
      <c r="F5" s="384" t="s">
        <v>9</v>
      </c>
      <c r="G5" s="384" t="s">
        <v>10</v>
      </c>
      <c r="H5" s="233" t="s">
        <v>11</v>
      </c>
      <c r="I5" s="233" t="s">
        <v>12</v>
      </c>
      <c r="J5" s="233" t="s">
        <v>13</v>
      </c>
      <c r="K5" s="234" t="s">
        <v>14</v>
      </c>
      <c r="M5" s="230" t="e">
        <f>#REF!</f>
        <v>#REF!</v>
      </c>
    </row>
    <row r="6" spans="2:13" ht="19.5" customHeight="1" thickBot="1">
      <c r="B6" s="383"/>
      <c r="C6" s="383"/>
      <c r="D6" s="383"/>
      <c r="E6" s="383"/>
      <c r="F6" s="384"/>
      <c r="G6" s="384"/>
      <c r="H6" s="233" t="s">
        <v>15</v>
      </c>
      <c r="I6" s="233" t="s">
        <v>16</v>
      </c>
      <c r="J6" s="233" t="s">
        <v>15</v>
      </c>
      <c r="K6" s="234"/>
      <c r="M6" s="230">
        <f>J10</f>
        <v>29028.260000000002</v>
      </c>
    </row>
    <row r="7" spans="2:13" ht="18" customHeight="1">
      <c r="B7" s="242">
        <v>1</v>
      </c>
      <c r="C7" s="243"/>
      <c r="D7" s="242"/>
      <c r="E7" s="243" t="s">
        <v>193</v>
      </c>
      <c r="F7" s="244"/>
      <c r="G7" s="245"/>
      <c r="H7" s="245"/>
      <c r="I7" s="246"/>
      <c r="J7" s="247"/>
      <c r="K7" s="248"/>
      <c r="M7" s="230">
        <f>J41</f>
        <v>933.48</v>
      </c>
    </row>
    <row r="8" spans="2:13" ht="33" customHeight="1">
      <c r="B8" s="7" t="s">
        <v>18</v>
      </c>
      <c r="C8" s="7" t="s">
        <v>262</v>
      </c>
      <c r="D8" s="7">
        <v>7011</v>
      </c>
      <c r="E8" s="25" t="s">
        <v>253</v>
      </c>
      <c r="F8" s="7" t="s">
        <v>243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19">
        <f t="shared" ref="J8:J39" si="1">TRUNC(G8*I8,2)</f>
        <v>4622.8500000000004</v>
      </c>
      <c r="K8" s="41"/>
      <c r="L8" s="61"/>
      <c r="M8" s="230">
        <f>J33</f>
        <v>2508.5699999999997</v>
      </c>
    </row>
    <row r="9" spans="2:13" ht="34.5" customHeight="1">
      <c r="B9" s="7" t="s">
        <v>24</v>
      </c>
      <c r="C9" s="7" t="s">
        <v>262</v>
      </c>
      <c r="D9" s="7" t="s">
        <v>65</v>
      </c>
      <c r="E9" s="25" t="s">
        <v>254</v>
      </c>
      <c r="F9" s="7" t="s">
        <v>243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19">
        <f t="shared" si="1"/>
        <v>24405.41</v>
      </c>
      <c r="K9" s="41"/>
      <c r="M9" s="231" t="e">
        <f>SUM(M5:M8)</f>
        <v>#REF!</v>
      </c>
    </row>
    <row r="10" spans="2:13" ht="15.75" customHeight="1">
      <c r="B10" s="261" t="s">
        <v>38</v>
      </c>
      <c r="C10" s="262"/>
      <c r="D10" s="262"/>
      <c r="E10" s="263"/>
      <c r="F10" s="235"/>
      <c r="G10" s="236"/>
      <c r="H10" s="236"/>
      <c r="I10" s="237"/>
      <c r="J10" s="237">
        <f>SUM(J8:J9)</f>
        <v>29028.260000000002</v>
      </c>
      <c r="K10" s="238">
        <f>J10/J42</f>
        <v>0.16707452638180298</v>
      </c>
    </row>
    <row r="11" spans="2:13" ht="18" customHeight="1">
      <c r="B11" s="242">
        <v>2</v>
      </c>
      <c r="C11" s="243"/>
      <c r="D11" s="242"/>
      <c r="E11" s="243" t="s">
        <v>194</v>
      </c>
      <c r="F11" s="242"/>
      <c r="G11" s="245"/>
      <c r="H11" s="245"/>
      <c r="I11" s="250"/>
      <c r="J11" s="247"/>
      <c r="K11" s="248"/>
    </row>
    <row r="12" spans="2:13" ht="18" customHeight="1">
      <c r="B12" s="26"/>
      <c r="C12" s="15"/>
      <c r="D12" s="26"/>
      <c r="E12" s="15" t="s">
        <v>233</v>
      </c>
      <c r="F12" s="26"/>
      <c r="G12" s="12"/>
      <c r="H12" s="12"/>
      <c r="I12" s="13"/>
      <c r="J12" s="249"/>
      <c r="K12" s="42"/>
    </row>
    <row r="13" spans="2:13" s="223" customFormat="1" ht="48" customHeight="1">
      <c r="B13" s="7" t="s">
        <v>41</v>
      </c>
      <c r="C13" s="7" t="s">
        <v>262</v>
      </c>
      <c r="D13" s="7">
        <v>83338</v>
      </c>
      <c r="E13" s="23" t="s">
        <v>286</v>
      </c>
      <c r="F13" s="7" t="s">
        <v>244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19">
        <f t="shared" si="1"/>
        <v>2491.85</v>
      </c>
      <c r="K13" s="44"/>
    </row>
    <row r="14" spans="2:13" ht="59.25" customHeight="1">
      <c r="B14" s="7" t="s">
        <v>43</v>
      </c>
      <c r="C14" s="7" t="s">
        <v>262</v>
      </c>
      <c r="D14" s="207" t="s">
        <v>28</v>
      </c>
      <c r="E14" s="23" t="s">
        <v>252</v>
      </c>
      <c r="F14" s="7" t="s">
        <v>244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19">
        <f t="shared" si="1"/>
        <v>1795.63</v>
      </c>
      <c r="K14" s="44"/>
    </row>
    <row r="15" spans="2:13" ht="30">
      <c r="B15" s="7" t="s">
        <v>46</v>
      </c>
      <c r="C15" s="7" t="s">
        <v>262</v>
      </c>
      <c r="D15" s="7">
        <v>72887</v>
      </c>
      <c r="E15" s="17" t="s">
        <v>274</v>
      </c>
      <c r="F15" s="7" t="s">
        <v>255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19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49"/>
      <c r="K16" s="42"/>
      <c r="L16" s="61"/>
    </row>
    <row r="17" spans="2:12" ht="46.5" customHeight="1">
      <c r="B17" s="7" t="s">
        <v>48</v>
      </c>
      <c r="C17" s="7" t="s">
        <v>262</v>
      </c>
      <c r="D17" s="207" t="s">
        <v>213</v>
      </c>
      <c r="E17" s="23" t="s">
        <v>275</v>
      </c>
      <c r="F17" s="8" t="s">
        <v>244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19">
        <f t="shared" si="1"/>
        <v>1940.37</v>
      </c>
      <c r="K17" s="44"/>
    </row>
    <row r="18" spans="2:12" ht="32.25" customHeight="1">
      <c r="B18" s="7" t="s">
        <v>50</v>
      </c>
      <c r="C18" s="7" t="s">
        <v>262</v>
      </c>
      <c r="D18" s="7">
        <v>72961</v>
      </c>
      <c r="E18" s="17" t="s">
        <v>251</v>
      </c>
      <c r="F18" s="7" t="s">
        <v>242</v>
      </c>
      <c r="G18" s="14">
        <v>2194.16</v>
      </c>
      <c r="H18" s="31">
        <v>1.1599999999999999</v>
      </c>
      <c r="I18" s="10">
        <f>SUM(H18*1.2403)</f>
        <v>1.4387479999999999</v>
      </c>
      <c r="J18" s="219">
        <f>TRUNC(G18*I18,2)</f>
        <v>3156.84</v>
      </c>
      <c r="K18" s="45"/>
    </row>
    <row r="19" spans="2:12" ht="45">
      <c r="B19" s="7" t="s">
        <v>52</v>
      </c>
      <c r="C19" s="7" t="s">
        <v>262</v>
      </c>
      <c r="D19" s="7">
        <v>72886</v>
      </c>
      <c r="E19" s="17" t="s">
        <v>276</v>
      </c>
      <c r="F19" s="7" t="s">
        <v>245</v>
      </c>
      <c r="G19" s="9">
        <f>G17*14</f>
        <v>7065.1952000000001</v>
      </c>
      <c r="H19" s="16">
        <v>1.03</v>
      </c>
      <c r="I19" s="10">
        <f>SUM(H19*1.2403)</f>
        <v>1.277509</v>
      </c>
      <c r="J19" s="219">
        <f t="shared" si="1"/>
        <v>9025.85</v>
      </c>
      <c r="K19" s="41"/>
      <c r="L19" s="61"/>
    </row>
    <row r="20" spans="2:12" ht="16.5" customHeight="1">
      <c r="B20" s="242"/>
      <c r="C20" s="243"/>
      <c r="D20" s="242"/>
      <c r="E20" s="15" t="s">
        <v>45</v>
      </c>
      <c r="F20" s="242"/>
      <c r="G20" s="245"/>
      <c r="H20" s="245"/>
      <c r="I20" s="250"/>
      <c r="J20" s="247"/>
      <c r="K20" s="248"/>
    </row>
    <row r="21" spans="2:12" ht="30">
      <c r="B21" s="8" t="s">
        <v>54</v>
      </c>
      <c r="C21" s="7" t="s">
        <v>262</v>
      </c>
      <c r="D21" s="7">
        <v>73710</v>
      </c>
      <c r="E21" s="17" t="s">
        <v>277</v>
      </c>
      <c r="F21" s="7" t="s">
        <v>244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19">
        <f t="shared" si="1"/>
        <v>51129.97</v>
      </c>
      <c r="K21" s="44"/>
      <c r="L21" s="61"/>
    </row>
    <row r="22" spans="2:12" ht="16.5" customHeight="1">
      <c r="B22" s="242"/>
      <c r="C22" s="243"/>
      <c r="D22" s="242"/>
      <c r="E22" s="15" t="s">
        <v>160</v>
      </c>
      <c r="F22" s="242"/>
      <c r="G22" s="245"/>
      <c r="H22" s="245"/>
      <c r="I22" s="250"/>
      <c r="J22" s="247"/>
      <c r="K22" s="248"/>
    </row>
    <row r="23" spans="2:12" ht="17.25" customHeight="1">
      <c r="B23" s="8" t="s">
        <v>57</v>
      </c>
      <c r="C23" s="7" t="s">
        <v>262</v>
      </c>
      <c r="D23" s="7">
        <v>72945</v>
      </c>
      <c r="E23" s="23" t="s">
        <v>236</v>
      </c>
      <c r="F23" s="7" t="s">
        <v>242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19">
        <f t="shared" si="1"/>
        <v>12191.94</v>
      </c>
      <c r="K23" s="41"/>
      <c r="L23" s="61"/>
    </row>
    <row r="24" spans="2:12" ht="21" customHeight="1">
      <c r="B24" s="8" t="s">
        <v>265</v>
      </c>
      <c r="C24" s="7" t="s">
        <v>262</v>
      </c>
      <c r="D24" s="7">
        <v>72942</v>
      </c>
      <c r="E24" s="23" t="s">
        <v>235</v>
      </c>
      <c r="F24" s="7" t="s">
        <v>242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19">
        <f t="shared" si="1"/>
        <v>3347.34</v>
      </c>
      <c r="K24" s="41"/>
    </row>
    <row r="25" spans="2:12" ht="45">
      <c r="B25" s="8" t="s">
        <v>266</v>
      </c>
      <c r="C25" s="7" t="s">
        <v>262</v>
      </c>
      <c r="D25" s="49">
        <v>72965</v>
      </c>
      <c r="E25" s="23" t="s">
        <v>278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19">
        <f t="shared" si="1"/>
        <v>41723.39</v>
      </c>
      <c r="K25" s="41"/>
      <c r="L25" s="61"/>
    </row>
    <row r="26" spans="2:12" ht="30">
      <c r="B26" s="8" t="s">
        <v>267</v>
      </c>
      <c r="C26" s="7" t="s">
        <v>262</v>
      </c>
      <c r="D26" s="7">
        <v>83357</v>
      </c>
      <c r="E26" s="17" t="s">
        <v>279</v>
      </c>
      <c r="F26" s="7" t="s">
        <v>256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19">
        <f t="shared" si="1"/>
        <v>5643.53</v>
      </c>
      <c r="K26" s="41"/>
      <c r="L26" s="61"/>
    </row>
    <row r="27" spans="2:12" ht="45">
      <c r="B27" s="8" t="s">
        <v>268</v>
      </c>
      <c r="C27" s="7" t="s">
        <v>262</v>
      </c>
      <c r="D27" s="7">
        <v>72891</v>
      </c>
      <c r="E27" s="17" t="s">
        <v>250</v>
      </c>
      <c r="F27" s="7" t="s">
        <v>244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19">
        <f t="shared" si="1"/>
        <v>365.75</v>
      </c>
      <c r="K27" s="41"/>
      <c r="L27" s="61"/>
    </row>
    <row r="28" spans="2:12" ht="15.75" customHeight="1">
      <c r="B28" s="261" t="s">
        <v>38</v>
      </c>
      <c r="C28" s="262"/>
      <c r="D28" s="262"/>
      <c r="E28" s="263"/>
      <c r="F28" s="235"/>
      <c r="G28" s="236"/>
      <c r="H28" s="236"/>
      <c r="I28" s="237"/>
      <c r="J28" s="237">
        <f>SUM(J13:J27)</f>
        <v>141274.06999999998</v>
      </c>
      <c r="K28" s="238">
        <f>J28/J42</f>
        <v>0.81311447311274165</v>
      </c>
      <c r="L28" s="229"/>
    </row>
    <row r="29" spans="2:12" ht="19.5" customHeight="1">
      <c r="B29" s="242">
        <v>3</v>
      </c>
      <c r="C29" s="243"/>
      <c r="D29" s="242"/>
      <c r="E29" s="243" t="s">
        <v>248</v>
      </c>
      <c r="F29" s="242"/>
      <c r="G29" s="245"/>
      <c r="H29" s="245"/>
      <c r="I29" s="250"/>
      <c r="J29" s="247">
        <f>SUM(J38:J39)</f>
        <v>717.58</v>
      </c>
      <c r="K29" s="248"/>
    </row>
    <row r="30" spans="2:12" ht="33" customHeight="1">
      <c r="B30" s="7" t="s">
        <v>61</v>
      </c>
      <c r="C30" s="7" t="s">
        <v>262</v>
      </c>
      <c r="D30" s="7">
        <v>72947</v>
      </c>
      <c r="E30" s="17" t="s">
        <v>237</v>
      </c>
      <c r="F30" s="7" t="s">
        <v>242</v>
      </c>
      <c r="G30" s="9">
        <v>72</v>
      </c>
      <c r="H30" s="14">
        <v>18.34</v>
      </c>
      <c r="I30" s="10">
        <f t="shared" ref="I30" si="7">SUM(H30*1.2403)</f>
        <v>22.747101999999998</v>
      </c>
      <c r="J30" s="219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262</v>
      </c>
      <c r="D31" s="7" t="s">
        <v>71</v>
      </c>
      <c r="E31" s="17" t="s">
        <v>280</v>
      </c>
      <c r="F31" s="7" t="s">
        <v>238</v>
      </c>
      <c r="G31" s="9">
        <v>8</v>
      </c>
      <c r="H31" s="14">
        <v>87.76</v>
      </c>
      <c r="I31" s="10">
        <f>SUM(H31*1.2403)</f>
        <v>108.84872800000001</v>
      </c>
      <c r="J31" s="219">
        <f>TRUNC(G31*I31,2)</f>
        <v>870.78</v>
      </c>
      <c r="K31" s="9"/>
      <c r="L31" s="61"/>
    </row>
    <row r="32" spans="2:12" ht="36" customHeight="1">
      <c r="B32" s="7" t="s">
        <v>206</v>
      </c>
      <c r="C32" s="7" t="s">
        <v>262</v>
      </c>
      <c r="D32" s="7">
        <v>92336</v>
      </c>
      <c r="E32" s="17" t="s">
        <v>264</v>
      </c>
      <c r="F32" s="7" t="s">
        <v>243</v>
      </c>
      <c r="G32" s="9">
        <f>8*3.6</f>
        <v>28.8</v>
      </c>
      <c r="H32" s="14">
        <v>58.86</v>
      </c>
      <c r="I32" s="10">
        <f>SUM(H32*1.2403)</f>
        <v>73.004058000000001</v>
      </c>
      <c r="J32" s="219">
        <f>TRUNC(G32*I32,2)</f>
        <v>2102.5100000000002</v>
      </c>
      <c r="K32" s="9"/>
      <c r="L32" s="61"/>
    </row>
    <row r="33" spans="2:12" ht="22.5" customHeight="1">
      <c r="B33" s="261" t="s">
        <v>38</v>
      </c>
      <c r="C33" s="262"/>
      <c r="D33" s="262"/>
      <c r="E33" s="263"/>
      <c r="F33" s="235"/>
      <c r="G33" s="236"/>
      <c r="H33" s="236"/>
      <c r="I33" s="237"/>
      <c r="J33" s="239">
        <f>SUM(J30:J31)</f>
        <v>2508.5699999999997</v>
      </c>
      <c r="K33" s="238">
        <f>J33/J42</f>
        <v>1.4438279960479871E-2</v>
      </c>
    </row>
    <row r="34" spans="2:12" ht="18.75" customHeight="1">
      <c r="B34" s="242">
        <v>4</v>
      </c>
      <c r="C34" s="243"/>
      <c r="D34" s="242"/>
      <c r="E34" s="243" t="s">
        <v>239</v>
      </c>
      <c r="F34" s="242"/>
      <c r="G34" s="245"/>
      <c r="H34" s="245"/>
      <c r="I34" s="250"/>
      <c r="J34" s="247"/>
      <c r="K34" s="248"/>
    </row>
    <row r="35" spans="2:12" ht="32.25" customHeight="1">
      <c r="B35" s="7" t="s">
        <v>68</v>
      </c>
      <c r="C35" s="7" t="s">
        <v>262</v>
      </c>
      <c r="D35" s="7" t="s">
        <v>247</v>
      </c>
      <c r="E35" s="17" t="s">
        <v>249</v>
      </c>
      <c r="F35" s="7" t="s">
        <v>242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19">
        <f t="shared" ref="J35" si="9">TRUNC(G35*I35,2)</f>
        <v>9.7200000000000006</v>
      </c>
      <c r="K35" s="9"/>
    </row>
    <row r="36" spans="2:12">
      <c r="B36" s="7" t="s">
        <v>70</v>
      </c>
      <c r="C36" s="7" t="s">
        <v>262</v>
      </c>
      <c r="D36" s="7">
        <v>85422</v>
      </c>
      <c r="E36" s="17" t="s">
        <v>246</v>
      </c>
      <c r="F36" s="7" t="s">
        <v>242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19">
        <f t="shared" si="1"/>
        <v>112.91</v>
      </c>
      <c r="K36" s="9"/>
      <c r="L36" s="61"/>
    </row>
    <row r="37" spans="2:12" ht="30">
      <c r="B37" s="7" t="s">
        <v>73</v>
      </c>
      <c r="C37" s="7" t="s">
        <v>262</v>
      </c>
      <c r="D37" s="7">
        <v>5622</v>
      </c>
      <c r="E37" s="17" t="s">
        <v>283</v>
      </c>
      <c r="F37" s="7" t="s">
        <v>242</v>
      </c>
      <c r="G37" s="9">
        <v>16</v>
      </c>
      <c r="H37" s="14">
        <v>4.7</v>
      </c>
      <c r="I37" s="10">
        <f t="shared" ref="I37" si="11">SUM(H37*1.2403)</f>
        <v>5.8294100000000002</v>
      </c>
      <c r="J37" s="219">
        <f t="shared" si="1"/>
        <v>93.27</v>
      </c>
      <c r="K37" s="9"/>
      <c r="L37" s="61"/>
    </row>
    <row r="38" spans="2:12" ht="18" customHeight="1">
      <c r="B38" s="7" t="s">
        <v>269</v>
      </c>
      <c r="C38" s="7" t="s">
        <v>262</v>
      </c>
      <c r="D38" s="7" t="s">
        <v>82</v>
      </c>
      <c r="E38" s="17" t="s">
        <v>282</v>
      </c>
      <c r="F38" s="7" t="s">
        <v>244</v>
      </c>
      <c r="G38" s="9">
        <f>(G37*0.03)</f>
        <v>0.48</v>
      </c>
      <c r="H38" s="14">
        <v>85.68</v>
      </c>
      <c r="I38" s="10">
        <f t="shared" si="10"/>
        <v>106.26890400000001</v>
      </c>
      <c r="J38" s="219">
        <f t="shared" si="1"/>
        <v>51</v>
      </c>
      <c r="K38" s="9"/>
      <c r="L38" s="61"/>
    </row>
    <row r="39" spans="2:12" ht="66" customHeight="1">
      <c r="B39" s="7" t="s">
        <v>270</v>
      </c>
      <c r="C39" s="7" t="s">
        <v>262</v>
      </c>
      <c r="D39" s="7" t="s">
        <v>85</v>
      </c>
      <c r="E39" s="17" t="s">
        <v>281</v>
      </c>
      <c r="F39" s="7" t="s">
        <v>242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19">
        <f t="shared" si="1"/>
        <v>666.58</v>
      </c>
      <c r="K39" s="9"/>
      <c r="L39" s="61"/>
    </row>
    <row r="40" spans="2:12" ht="30.75" customHeight="1">
      <c r="B40" s="7" t="s">
        <v>271</v>
      </c>
      <c r="C40" s="7" t="s">
        <v>262</v>
      </c>
      <c r="D40" s="7" t="s">
        <v>87</v>
      </c>
      <c r="E40" s="17" t="s">
        <v>88</v>
      </c>
      <c r="F40" s="7" t="s">
        <v>242</v>
      </c>
      <c r="G40" s="9">
        <v>16</v>
      </c>
      <c r="H40" s="14">
        <v>11.41</v>
      </c>
      <c r="I40" s="10">
        <f t="shared" ref="I40" si="12">SUM(H40*1.2403)</f>
        <v>14.151823</v>
      </c>
      <c r="J40" s="219">
        <f t="shared" ref="J40" si="13">TRUNC(G40*I40,2)</f>
        <v>226.42</v>
      </c>
      <c r="K40" s="9"/>
      <c r="L40" s="61"/>
    </row>
    <row r="41" spans="2:12" ht="16.5" customHeight="1" thickBot="1">
      <c r="B41" s="264" t="s">
        <v>38</v>
      </c>
      <c r="C41" s="265"/>
      <c r="D41" s="265"/>
      <c r="E41" s="266"/>
      <c r="F41" s="235"/>
      <c r="G41" s="236"/>
      <c r="H41" s="236"/>
      <c r="I41" s="237"/>
      <c r="J41" s="237">
        <f>SUM(J35:J39)</f>
        <v>933.48</v>
      </c>
      <c r="K41" s="238">
        <f>J41/J42</f>
        <v>5.3727205449753254E-3</v>
      </c>
      <c r="L41" s="61"/>
    </row>
    <row r="42" spans="2:12" ht="22.5" customHeight="1" thickBot="1">
      <c r="B42" s="380" t="s">
        <v>208</v>
      </c>
      <c r="C42" s="381"/>
      <c r="D42" s="381"/>
      <c r="E42" s="381"/>
      <c r="F42" s="381"/>
      <c r="G42" s="381"/>
      <c r="H42" s="381"/>
      <c r="I42" s="382"/>
      <c r="J42" s="240">
        <f>TRUNC(J10+J28+J41+J33,2)</f>
        <v>173744.38</v>
      </c>
      <c r="K42" s="241">
        <f>K10+K28+K41+K33</f>
        <v>0.99999999999999978</v>
      </c>
      <c r="L42" s="5"/>
    </row>
    <row r="43" spans="2:12" ht="15.75">
      <c r="B43" s="27" t="s">
        <v>260</v>
      </c>
      <c r="C43" s="27"/>
      <c r="D43" s="27"/>
      <c r="E43" s="27"/>
      <c r="F43" s="28"/>
      <c r="G43" s="27"/>
      <c r="H43" s="329" t="s">
        <v>261</v>
      </c>
      <c r="I43" s="329"/>
      <c r="J43" s="329"/>
      <c r="K43" s="329"/>
      <c r="L43" s="1"/>
    </row>
    <row r="44" spans="2:12" ht="15.75">
      <c r="B44" s="20"/>
      <c r="C44" s="20"/>
      <c r="D44" s="20"/>
      <c r="E44" s="20"/>
      <c r="F44" s="21"/>
      <c r="G44" s="20"/>
      <c r="H44" s="327"/>
      <c r="I44" s="327"/>
      <c r="J44" s="327"/>
      <c r="K44" s="327"/>
      <c r="L44" s="64"/>
    </row>
    <row r="45" spans="2:12" ht="15.75">
      <c r="B45" s="20"/>
      <c r="C45" s="20"/>
      <c r="D45" s="20"/>
      <c r="E45" s="20"/>
      <c r="F45" s="21"/>
      <c r="G45" s="20"/>
      <c r="H45" s="255"/>
      <c r="I45" s="255"/>
      <c r="J45" s="255"/>
      <c r="K45" s="255"/>
      <c r="L45" s="64"/>
    </row>
    <row r="46" spans="2:12" ht="15.75">
      <c r="B46" s="20"/>
      <c r="C46" s="20"/>
      <c r="D46" s="20"/>
      <c r="E46" s="20"/>
      <c r="F46" s="21"/>
      <c r="G46" s="20"/>
      <c r="H46" s="255"/>
      <c r="I46" s="255"/>
      <c r="J46" s="255"/>
      <c r="K46" s="255"/>
      <c r="L46" s="64"/>
    </row>
    <row r="47" spans="2:12" ht="15.75">
      <c r="B47" s="20"/>
      <c r="C47" s="20"/>
      <c r="D47" s="20"/>
      <c r="E47" s="20"/>
      <c r="F47" s="21"/>
      <c r="G47" s="20"/>
      <c r="H47" s="210"/>
      <c r="I47" s="210"/>
      <c r="J47" s="210"/>
      <c r="K47" s="210"/>
      <c r="L47" s="1"/>
    </row>
    <row r="48" spans="2:12" ht="15.75">
      <c r="B48" s="20"/>
      <c r="C48" s="20"/>
      <c r="D48" s="20"/>
      <c r="E48" s="20"/>
      <c r="F48" s="21"/>
      <c r="G48" s="20"/>
      <c r="H48" s="210"/>
      <c r="I48" s="210"/>
      <c r="J48" s="210"/>
      <c r="K48" s="210"/>
      <c r="L48" s="1"/>
    </row>
    <row r="49" spans="2:13" ht="15.75">
      <c r="B49" s="29" t="s">
        <v>95</v>
      </c>
      <c r="C49" s="29"/>
      <c r="D49" s="29"/>
      <c r="E49" s="30"/>
      <c r="F49" s="328" t="s">
        <v>257</v>
      </c>
      <c r="G49" s="328"/>
      <c r="H49" s="328"/>
      <c r="I49" s="328"/>
      <c r="J49" s="328"/>
      <c r="K49" s="328"/>
      <c r="L49" s="1"/>
      <c r="M49" s="61"/>
    </row>
    <row r="50" spans="2:13">
      <c r="B50" s="325" t="s">
        <v>96</v>
      </c>
      <c r="C50" s="325"/>
      <c r="D50" s="325"/>
      <c r="E50" s="325"/>
      <c r="F50" s="324" t="s">
        <v>258</v>
      </c>
      <c r="G50" s="324"/>
      <c r="H50" s="324"/>
      <c r="I50" s="324"/>
      <c r="J50" s="324"/>
      <c r="K50" s="324"/>
      <c r="L50" s="1"/>
      <c r="M50" s="61"/>
    </row>
    <row r="51" spans="2:13" ht="15.75">
      <c r="B51" s="2"/>
      <c r="C51" s="2"/>
      <c r="D51" s="2"/>
      <c r="E51" s="3"/>
      <c r="F51" s="379" t="s">
        <v>290</v>
      </c>
      <c r="G51" s="379"/>
      <c r="H51" s="379"/>
      <c r="I51" s="379"/>
      <c r="J51" s="379"/>
      <c r="K51" s="379"/>
      <c r="L51" s="1"/>
    </row>
    <row r="52" spans="2:13">
      <c r="B52" s="208"/>
      <c r="C52" s="208"/>
      <c r="D52" s="208"/>
      <c r="E52" s="208"/>
      <c r="F52" s="208"/>
      <c r="G52" s="208"/>
    </row>
    <row r="53" spans="2:13">
      <c r="B53" s="316"/>
      <c r="C53" s="316"/>
      <c r="D53" s="316"/>
      <c r="E53" s="316"/>
      <c r="F53" s="316"/>
      <c r="G53" s="316"/>
    </row>
    <row r="54" spans="2:13">
      <c r="B54" s="317"/>
      <c r="C54" s="317"/>
      <c r="D54" s="317"/>
      <c r="E54" s="317"/>
      <c r="F54" s="317"/>
      <c r="G54" s="317"/>
    </row>
    <row r="55" spans="2:13">
      <c r="B55" s="317"/>
      <c r="C55" s="317"/>
      <c r="D55" s="317"/>
      <c r="E55" s="317"/>
      <c r="F55" s="317"/>
      <c r="G55" s="317"/>
    </row>
  </sheetData>
  <mergeCells count="19"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50:E50"/>
    <mergeCell ref="F50:K50"/>
    <mergeCell ref="B53:G53"/>
    <mergeCell ref="B54:G54"/>
    <mergeCell ref="B55:G55"/>
    <mergeCell ref="F51:K5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18" t="s">
        <v>138</v>
      </c>
      <c r="C1" s="318"/>
      <c r="D1" s="318"/>
      <c r="E1" s="318"/>
      <c r="F1" s="318"/>
      <c r="G1" s="318"/>
      <c r="H1" s="318"/>
      <c r="I1" s="318"/>
      <c r="J1" s="318"/>
      <c r="K1" s="318"/>
    </row>
    <row r="2" spans="2:13" ht="18" customHeight="1" thickBot="1"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2:13" ht="18.75" customHeight="1" thickBot="1">
      <c r="B3" s="55" t="s">
        <v>1</v>
      </c>
      <c r="C3" s="319" t="s">
        <v>259</v>
      </c>
      <c r="D3" s="319"/>
      <c r="E3" s="319"/>
      <c r="F3" s="319"/>
      <c r="G3" s="319"/>
      <c r="H3" s="319"/>
      <c r="I3" s="319"/>
      <c r="J3" s="319"/>
      <c r="K3" s="319"/>
    </row>
    <row r="4" spans="2:13" ht="24" customHeight="1" thickBot="1">
      <c r="B4" s="55" t="s">
        <v>3</v>
      </c>
      <c r="C4" s="319" t="s">
        <v>273</v>
      </c>
      <c r="D4" s="319"/>
      <c r="E4" s="319"/>
      <c r="F4" s="319"/>
      <c r="G4" s="319"/>
      <c r="H4" s="319"/>
      <c r="I4" s="319"/>
      <c r="J4" s="319"/>
      <c r="K4" s="319"/>
    </row>
    <row r="5" spans="2:13" ht="32.25" thickBot="1">
      <c r="B5" s="383" t="s">
        <v>5</v>
      </c>
      <c r="C5" s="383" t="s">
        <v>6</v>
      </c>
      <c r="D5" s="383" t="s">
        <v>7</v>
      </c>
      <c r="E5" s="383" t="s">
        <v>8</v>
      </c>
      <c r="F5" s="384" t="s">
        <v>9</v>
      </c>
      <c r="G5" s="384" t="s">
        <v>10</v>
      </c>
      <c r="H5" s="259" t="s">
        <v>11</v>
      </c>
      <c r="I5" s="259" t="s">
        <v>12</v>
      </c>
      <c r="J5" s="259" t="s">
        <v>13</v>
      </c>
      <c r="K5" s="234" t="s">
        <v>14</v>
      </c>
      <c r="M5" s="230" t="e">
        <f>#REF!</f>
        <v>#REF!</v>
      </c>
    </row>
    <row r="6" spans="2:13" ht="19.5" customHeight="1" thickBot="1">
      <c r="B6" s="383"/>
      <c r="C6" s="383"/>
      <c r="D6" s="383"/>
      <c r="E6" s="383"/>
      <c r="F6" s="384"/>
      <c r="G6" s="384"/>
      <c r="H6" s="259" t="s">
        <v>15</v>
      </c>
      <c r="I6" s="259" t="s">
        <v>16</v>
      </c>
      <c r="J6" s="259" t="s">
        <v>15</v>
      </c>
      <c r="K6" s="234"/>
      <c r="M6" s="230">
        <f>J10</f>
        <v>57896.229999999996</v>
      </c>
    </row>
    <row r="7" spans="2:13" ht="18" customHeight="1">
      <c r="B7" s="242">
        <v>1</v>
      </c>
      <c r="C7" s="243"/>
      <c r="D7" s="242"/>
      <c r="E7" s="243" t="s">
        <v>193</v>
      </c>
      <c r="F7" s="244"/>
      <c r="G7" s="245"/>
      <c r="H7" s="245"/>
      <c r="I7" s="246"/>
      <c r="J7" s="247"/>
      <c r="K7" s="248"/>
      <c r="M7" s="230">
        <f>J41</f>
        <v>933.48</v>
      </c>
    </row>
    <row r="8" spans="2:13" ht="33" customHeight="1">
      <c r="B8" s="7" t="s">
        <v>18</v>
      </c>
      <c r="C8" s="7" t="s">
        <v>262</v>
      </c>
      <c r="D8" s="7">
        <v>7011</v>
      </c>
      <c r="E8" s="25" t="s">
        <v>253</v>
      </c>
      <c r="F8" s="7" t="s">
        <v>243</v>
      </c>
      <c r="G8" s="9">
        <v>1451.92</v>
      </c>
      <c r="H8" s="16">
        <v>5.12</v>
      </c>
      <c r="I8" s="10">
        <f t="shared" ref="I8:I9" si="0">SUM(H8*1.2403)</f>
        <v>6.3503359999999995</v>
      </c>
      <c r="J8" s="219">
        <f t="shared" ref="J8:J40" si="1">TRUNC(G8*I8,2)</f>
        <v>9220.17</v>
      </c>
      <c r="K8" s="41"/>
      <c r="L8" s="61"/>
      <c r="M8" s="230">
        <f>J33</f>
        <v>4611.08</v>
      </c>
    </row>
    <row r="9" spans="2:13" ht="34.5" customHeight="1">
      <c r="B9" s="7" t="s">
        <v>24</v>
      </c>
      <c r="C9" s="7" t="s">
        <v>262</v>
      </c>
      <c r="D9" s="7" t="s">
        <v>65</v>
      </c>
      <c r="E9" s="25" t="s">
        <v>254</v>
      </c>
      <c r="F9" s="7" t="s">
        <v>243</v>
      </c>
      <c r="G9" s="9">
        <v>1451.92</v>
      </c>
      <c r="H9" s="16">
        <v>27.03</v>
      </c>
      <c r="I9" s="10">
        <f t="shared" si="0"/>
        <v>33.525309</v>
      </c>
      <c r="J9" s="219">
        <f t="shared" si="1"/>
        <v>48676.06</v>
      </c>
      <c r="K9" s="41"/>
      <c r="M9" s="231" t="e">
        <f>SUM(M5:M8)</f>
        <v>#REF!</v>
      </c>
    </row>
    <row r="10" spans="2:13" ht="15.75" customHeight="1">
      <c r="B10" s="386" t="s">
        <v>38</v>
      </c>
      <c r="C10" s="387"/>
      <c r="D10" s="387"/>
      <c r="E10" s="388"/>
      <c r="F10" s="235"/>
      <c r="G10" s="236"/>
      <c r="H10" s="236"/>
      <c r="I10" s="237"/>
      <c r="J10" s="237">
        <f>SUM(J8:J9)</f>
        <v>57896.229999999996</v>
      </c>
      <c r="K10" s="238">
        <f>J10/J42</f>
        <v>0.19760497415370243</v>
      </c>
    </row>
    <row r="11" spans="2:13" ht="18" customHeight="1">
      <c r="B11" s="242">
        <v>2</v>
      </c>
      <c r="C11" s="243"/>
      <c r="D11" s="242"/>
      <c r="E11" s="243" t="s">
        <v>194</v>
      </c>
      <c r="F11" s="242"/>
      <c r="G11" s="245"/>
      <c r="H11" s="245"/>
      <c r="I11" s="250"/>
      <c r="J11" s="247"/>
      <c r="K11" s="248"/>
    </row>
    <row r="12" spans="2:13" ht="18" customHeight="1">
      <c r="B12" s="26"/>
      <c r="C12" s="15"/>
      <c r="D12" s="26"/>
      <c r="E12" s="15" t="s">
        <v>233</v>
      </c>
      <c r="F12" s="26"/>
      <c r="G12" s="12"/>
      <c r="H12" s="12"/>
      <c r="I12" s="13"/>
      <c r="J12" s="249"/>
      <c r="K12" s="42"/>
    </row>
    <row r="13" spans="2:13" s="223" customFormat="1" ht="48" customHeight="1">
      <c r="B13" s="8" t="s">
        <v>41</v>
      </c>
      <c r="C13" s="8" t="s">
        <v>262</v>
      </c>
      <c r="D13" s="8">
        <v>83338</v>
      </c>
      <c r="E13" s="23" t="s">
        <v>286</v>
      </c>
      <c r="F13" s="8" t="s">
        <v>244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60">
        <f t="shared" si="1"/>
        <v>4114.5600000000004</v>
      </c>
      <c r="K13" s="44"/>
    </row>
    <row r="14" spans="2:13" ht="59.25" customHeight="1">
      <c r="B14" s="8" t="s">
        <v>43</v>
      </c>
      <c r="C14" s="7" t="s">
        <v>262</v>
      </c>
      <c r="D14" s="207" t="s">
        <v>28</v>
      </c>
      <c r="E14" s="23" t="s">
        <v>252</v>
      </c>
      <c r="F14" s="7" t="s">
        <v>244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19">
        <f t="shared" si="1"/>
        <v>2964.96</v>
      </c>
      <c r="K14" s="44"/>
    </row>
    <row r="15" spans="2:13" ht="30">
      <c r="B15" s="8" t="s">
        <v>46</v>
      </c>
      <c r="C15" s="7" t="s">
        <v>262</v>
      </c>
      <c r="D15" s="7">
        <v>72887</v>
      </c>
      <c r="E15" s="17" t="s">
        <v>274</v>
      </c>
      <c r="F15" s="7" t="s">
        <v>255</v>
      </c>
      <c r="G15" s="9">
        <f>G14*8</f>
        <v>13098.7392</v>
      </c>
      <c r="H15" s="16">
        <v>0.86</v>
      </c>
      <c r="I15" s="10">
        <f>SUM(H15*1.2403)</f>
        <v>1.0666579999999999</v>
      </c>
      <c r="J15" s="219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49"/>
      <c r="K16" s="42"/>
      <c r="L16" s="61"/>
    </row>
    <row r="17" spans="2:12" ht="60.75" customHeight="1">
      <c r="B17" s="7" t="s">
        <v>48</v>
      </c>
      <c r="C17" s="7" t="s">
        <v>262</v>
      </c>
      <c r="D17" s="207" t="s">
        <v>213</v>
      </c>
      <c r="E17" s="23" t="s">
        <v>275</v>
      </c>
      <c r="F17" s="8" t="s">
        <v>244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19">
        <f t="shared" si="1"/>
        <v>3147.73</v>
      </c>
      <c r="K17" s="44"/>
    </row>
    <row r="18" spans="2:12" ht="32.25" customHeight="1">
      <c r="B18" s="7" t="s">
        <v>50</v>
      </c>
      <c r="C18" s="7" t="s">
        <v>262</v>
      </c>
      <c r="D18" s="7">
        <v>72961</v>
      </c>
      <c r="E18" s="17" t="s">
        <v>251</v>
      </c>
      <c r="F18" s="7" t="s">
        <v>242</v>
      </c>
      <c r="G18" s="14">
        <v>3559.44</v>
      </c>
      <c r="H18" s="31">
        <v>1.1599999999999999</v>
      </c>
      <c r="I18" s="10">
        <f>SUM(H18*1.2403)</f>
        <v>1.4387479999999999</v>
      </c>
      <c r="J18" s="219">
        <f>TRUNC(G18*I18,2)</f>
        <v>5121.13</v>
      </c>
      <c r="K18" s="45"/>
    </row>
    <row r="19" spans="2:12" ht="45">
      <c r="B19" s="7" t="s">
        <v>52</v>
      </c>
      <c r="C19" s="7" t="s">
        <v>262</v>
      </c>
      <c r="D19" s="7">
        <v>72886</v>
      </c>
      <c r="E19" s="17" t="s">
        <v>276</v>
      </c>
      <c r="F19" s="7" t="s">
        <v>245</v>
      </c>
      <c r="G19" s="9">
        <f>G17*14</f>
        <v>11461.3968</v>
      </c>
      <c r="H19" s="16">
        <v>1.03</v>
      </c>
      <c r="I19" s="10">
        <f>SUM(H19*1.2403)</f>
        <v>1.277509</v>
      </c>
      <c r="J19" s="219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49"/>
      <c r="K20" s="42"/>
    </row>
    <row r="21" spans="2:12" ht="30">
      <c r="B21" s="8" t="s">
        <v>54</v>
      </c>
      <c r="C21" s="7" t="s">
        <v>262</v>
      </c>
      <c r="D21" s="7">
        <v>73710</v>
      </c>
      <c r="E21" s="17" t="s">
        <v>277</v>
      </c>
      <c r="F21" s="7" t="s">
        <v>244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19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160</v>
      </c>
      <c r="F22" s="26"/>
      <c r="G22" s="12"/>
      <c r="H22" s="12"/>
      <c r="I22" s="13"/>
      <c r="J22" s="249"/>
      <c r="K22" s="42"/>
    </row>
    <row r="23" spans="2:12" ht="17.25" customHeight="1">
      <c r="B23" s="8" t="s">
        <v>57</v>
      </c>
      <c r="C23" s="7" t="s">
        <v>262</v>
      </c>
      <c r="D23" s="7">
        <v>72945</v>
      </c>
      <c r="E23" s="23" t="s">
        <v>236</v>
      </c>
      <c r="F23" s="7" t="s">
        <v>242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19">
        <f t="shared" si="1"/>
        <v>19778.18</v>
      </c>
      <c r="K23" s="41"/>
      <c r="L23" s="61"/>
    </row>
    <row r="24" spans="2:12" ht="21" customHeight="1">
      <c r="B24" s="8" t="s">
        <v>265</v>
      </c>
      <c r="C24" s="7" t="s">
        <v>262</v>
      </c>
      <c r="D24" s="7">
        <v>72942</v>
      </c>
      <c r="E24" s="23" t="s">
        <v>235</v>
      </c>
      <c r="F24" s="7" t="s">
        <v>242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19">
        <f t="shared" si="1"/>
        <v>5430.17</v>
      </c>
      <c r="K24" s="41"/>
    </row>
    <row r="25" spans="2:12" ht="45">
      <c r="B25" s="8" t="s">
        <v>266</v>
      </c>
      <c r="C25" s="7" t="s">
        <v>262</v>
      </c>
      <c r="D25" s="49">
        <v>72965</v>
      </c>
      <c r="E25" s="23" t="s">
        <v>278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19">
        <f t="shared" si="1"/>
        <v>67685.09</v>
      </c>
      <c r="K25" s="41"/>
      <c r="L25" s="61"/>
    </row>
    <row r="26" spans="2:12" ht="30">
      <c r="B26" s="8" t="s">
        <v>267</v>
      </c>
      <c r="C26" s="7" t="s">
        <v>262</v>
      </c>
      <c r="D26" s="7">
        <v>83357</v>
      </c>
      <c r="E26" s="17" t="s">
        <v>279</v>
      </c>
      <c r="F26" s="7" t="s">
        <v>256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19">
        <f t="shared" si="1"/>
        <v>9155.1299999999992</v>
      </c>
      <c r="K26" s="41"/>
      <c r="L26" s="61"/>
    </row>
    <row r="27" spans="2:12" ht="45">
      <c r="B27" s="8" t="s">
        <v>268</v>
      </c>
      <c r="C27" s="7" t="s">
        <v>262</v>
      </c>
      <c r="D27" s="7">
        <v>72891</v>
      </c>
      <c r="E27" s="17" t="s">
        <v>250</v>
      </c>
      <c r="F27" s="7" t="s">
        <v>244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19">
        <f t="shared" si="1"/>
        <v>593.34</v>
      </c>
      <c r="K27" s="41"/>
      <c r="L27" s="61"/>
    </row>
    <row r="28" spans="2:12" ht="15.75" customHeight="1">
      <c r="B28" s="386" t="s">
        <v>38</v>
      </c>
      <c r="C28" s="387"/>
      <c r="D28" s="387"/>
      <c r="E28" s="388"/>
      <c r="F28" s="235"/>
      <c r="G28" s="236"/>
      <c r="H28" s="236"/>
      <c r="I28" s="237"/>
      <c r="J28" s="237">
        <f>SUM(J13:J27)</f>
        <v>229548.95</v>
      </c>
      <c r="K28" s="238">
        <f>J28/J42</f>
        <v>0.78347095021143065</v>
      </c>
      <c r="L28" s="229"/>
    </row>
    <row r="29" spans="2:12" ht="19.5" customHeight="1">
      <c r="B29" s="242">
        <v>3</v>
      </c>
      <c r="C29" s="243"/>
      <c r="D29" s="242"/>
      <c r="E29" s="243" t="s">
        <v>248</v>
      </c>
      <c r="F29" s="242"/>
      <c r="G29" s="245"/>
      <c r="H29" s="245"/>
      <c r="I29" s="250"/>
      <c r="J29" s="247">
        <f>SUM(J38:J39)</f>
        <v>717.58</v>
      </c>
      <c r="K29" s="248"/>
    </row>
    <row r="30" spans="2:12" ht="33" customHeight="1">
      <c r="B30" s="7" t="s">
        <v>61</v>
      </c>
      <c r="C30" s="7" t="s">
        <v>262</v>
      </c>
      <c r="D30" s="7">
        <v>72947</v>
      </c>
      <c r="E30" s="17" t="s">
        <v>237</v>
      </c>
      <c r="F30" s="7" t="s">
        <v>242</v>
      </c>
      <c r="G30" s="9">
        <v>72</v>
      </c>
      <c r="H30" s="14">
        <v>18.34</v>
      </c>
      <c r="I30" s="10">
        <f t="shared" ref="I30" si="6">SUM(H30*1.2403)</f>
        <v>22.747101999999998</v>
      </c>
      <c r="J30" s="219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262</v>
      </c>
      <c r="D31" s="7" t="s">
        <v>71</v>
      </c>
      <c r="E31" s="17" t="s">
        <v>280</v>
      </c>
      <c r="F31" s="7" t="s">
        <v>238</v>
      </c>
      <c r="G31" s="9">
        <v>8</v>
      </c>
      <c r="H31" s="14">
        <v>87.76</v>
      </c>
      <c r="I31" s="10">
        <f>SUM(H31*1.2403)</f>
        <v>108.84872800000001</v>
      </c>
      <c r="J31" s="219">
        <f>TRUNC(G31*I31,2)</f>
        <v>870.78</v>
      </c>
      <c r="K31" s="9"/>
      <c r="L31" s="61"/>
    </row>
    <row r="32" spans="2:12" ht="31.5" customHeight="1">
      <c r="B32" s="7" t="s">
        <v>206</v>
      </c>
      <c r="C32" s="7" t="s">
        <v>262</v>
      </c>
      <c r="D32" s="7">
        <v>92336</v>
      </c>
      <c r="E32" s="17" t="s">
        <v>264</v>
      </c>
      <c r="F32" s="7" t="s">
        <v>243</v>
      </c>
      <c r="G32" s="9">
        <f>8*3.6</f>
        <v>28.8</v>
      </c>
      <c r="H32" s="14">
        <v>58.86</v>
      </c>
      <c r="I32" s="10">
        <f>SUM(H32*1.2403)</f>
        <v>73.004058000000001</v>
      </c>
      <c r="J32" s="219">
        <f>TRUNC(G32*I32,2)</f>
        <v>2102.5100000000002</v>
      </c>
      <c r="K32" s="9"/>
      <c r="L32" s="61"/>
    </row>
    <row r="33" spans="2:12" ht="22.5" customHeight="1">
      <c r="B33" s="386" t="s">
        <v>38</v>
      </c>
      <c r="C33" s="387"/>
      <c r="D33" s="387"/>
      <c r="E33" s="388"/>
      <c r="F33" s="235"/>
      <c r="G33" s="236"/>
      <c r="H33" s="236"/>
      <c r="I33" s="237"/>
      <c r="J33" s="239">
        <f>SUM(J30:J32)</f>
        <v>4611.08</v>
      </c>
      <c r="K33" s="238">
        <f>J33/J42</f>
        <v>1.5738025502189942E-2</v>
      </c>
    </row>
    <row r="34" spans="2:12" ht="18.75" customHeight="1">
      <c r="B34" s="242">
        <v>4</v>
      </c>
      <c r="C34" s="243"/>
      <c r="D34" s="242"/>
      <c r="E34" s="243" t="s">
        <v>239</v>
      </c>
      <c r="F34" s="242"/>
      <c r="G34" s="245"/>
      <c r="H34" s="245"/>
      <c r="I34" s="250"/>
      <c r="J34" s="247"/>
      <c r="K34" s="248"/>
    </row>
    <row r="35" spans="2:12" ht="32.25" customHeight="1">
      <c r="B35" s="7" t="s">
        <v>68</v>
      </c>
      <c r="C35" s="7" t="s">
        <v>262</v>
      </c>
      <c r="D35" s="7" t="s">
        <v>247</v>
      </c>
      <c r="E35" s="17" t="s">
        <v>249</v>
      </c>
      <c r="F35" s="7" t="s">
        <v>242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19">
        <f t="shared" ref="J35" si="8">TRUNC(G35*I35,2)</f>
        <v>9.7200000000000006</v>
      </c>
      <c r="K35" s="9"/>
    </row>
    <row r="36" spans="2:12">
      <c r="B36" s="7" t="s">
        <v>70</v>
      </c>
      <c r="C36" s="7" t="s">
        <v>262</v>
      </c>
      <c r="D36" s="7">
        <v>85422</v>
      </c>
      <c r="E36" s="17" t="s">
        <v>246</v>
      </c>
      <c r="F36" s="7" t="s">
        <v>242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19">
        <f t="shared" si="1"/>
        <v>112.91</v>
      </c>
      <c r="K36" s="9"/>
      <c r="L36" s="61"/>
    </row>
    <row r="37" spans="2:12" ht="30">
      <c r="B37" s="7" t="s">
        <v>73</v>
      </c>
      <c r="C37" s="7" t="s">
        <v>262</v>
      </c>
      <c r="D37" s="7">
        <v>5622</v>
      </c>
      <c r="E37" s="17" t="s">
        <v>283</v>
      </c>
      <c r="F37" s="7" t="s">
        <v>242</v>
      </c>
      <c r="G37" s="9">
        <v>16</v>
      </c>
      <c r="H37" s="14">
        <v>4.7</v>
      </c>
      <c r="I37" s="10">
        <f t="shared" ref="I37" si="10">SUM(H37*1.2403)</f>
        <v>5.8294100000000002</v>
      </c>
      <c r="J37" s="219">
        <f t="shared" si="1"/>
        <v>93.27</v>
      </c>
      <c r="K37" s="9"/>
      <c r="L37" s="61"/>
    </row>
    <row r="38" spans="2:12" ht="18" customHeight="1">
      <c r="B38" s="7" t="s">
        <v>269</v>
      </c>
      <c r="C38" s="7" t="s">
        <v>262</v>
      </c>
      <c r="D38" s="7" t="s">
        <v>82</v>
      </c>
      <c r="E38" s="17" t="s">
        <v>282</v>
      </c>
      <c r="F38" s="7" t="s">
        <v>244</v>
      </c>
      <c r="G38" s="9">
        <f>(G37*0.03)</f>
        <v>0.48</v>
      </c>
      <c r="H38" s="14">
        <v>85.68</v>
      </c>
      <c r="I38" s="10">
        <f t="shared" si="9"/>
        <v>106.26890400000001</v>
      </c>
      <c r="J38" s="219">
        <f t="shared" si="1"/>
        <v>51</v>
      </c>
      <c r="K38" s="9"/>
      <c r="L38" s="61"/>
    </row>
    <row r="39" spans="2:12" ht="66" customHeight="1">
      <c r="B39" s="7" t="s">
        <v>270</v>
      </c>
      <c r="C39" s="7" t="s">
        <v>262</v>
      </c>
      <c r="D39" s="7" t="s">
        <v>85</v>
      </c>
      <c r="E39" s="17" t="s">
        <v>281</v>
      </c>
      <c r="F39" s="7" t="s">
        <v>242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19">
        <f t="shared" si="1"/>
        <v>666.58</v>
      </c>
      <c r="K39" s="9"/>
      <c r="L39" s="61"/>
    </row>
    <row r="40" spans="2:12" ht="30.75" customHeight="1">
      <c r="B40" s="7" t="s">
        <v>271</v>
      </c>
      <c r="C40" s="7" t="s">
        <v>262</v>
      </c>
      <c r="D40" s="7" t="s">
        <v>87</v>
      </c>
      <c r="E40" s="17" t="s">
        <v>88</v>
      </c>
      <c r="F40" s="7" t="s">
        <v>242</v>
      </c>
      <c r="G40" s="9">
        <v>16</v>
      </c>
      <c r="H40" s="14">
        <v>11.41</v>
      </c>
      <c r="I40" s="10">
        <f t="shared" si="9"/>
        <v>14.151823</v>
      </c>
      <c r="J40" s="219">
        <f t="shared" si="1"/>
        <v>226.42</v>
      </c>
      <c r="K40" s="9"/>
      <c r="L40" s="61"/>
    </row>
    <row r="41" spans="2:12" ht="16.5" customHeight="1" thickBot="1">
      <c r="B41" s="389" t="s">
        <v>38</v>
      </c>
      <c r="C41" s="390"/>
      <c r="D41" s="390"/>
      <c r="E41" s="391"/>
      <c r="F41" s="235"/>
      <c r="G41" s="236"/>
      <c r="H41" s="236"/>
      <c r="I41" s="237"/>
      <c r="J41" s="237">
        <f>SUM(J35:J39)</f>
        <v>933.48</v>
      </c>
      <c r="K41" s="238">
        <f>J41/J42</f>
        <v>3.1860501326770011E-3</v>
      </c>
      <c r="L41" s="61"/>
    </row>
    <row r="42" spans="2:12" ht="22.5" customHeight="1" thickBot="1">
      <c r="B42" s="380" t="s">
        <v>208</v>
      </c>
      <c r="C42" s="381"/>
      <c r="D42" s="381"/>
      <c r="E42" s="381"/>
      <c r="F42" s="381"/>
      <c r="G42" s="381"/>
      <c r="H42" s="381"/>
      <c r="I42" s="382"/>
      <c r="J42" s="240">
        <f>TRUNC(J10+J28+J41+J33,2)</f>
        <v>292989.74</v>
      </c>
      <c r="K42" s="241">
        <f>K10+K28+K41+K33</f>
        <v>1</v>
      </c>
      <c r="L42" s="5"/>
    </row>
    <row r="43" spans="2:12" ht="15.75">
      <c r="B43" s="27" t="s">
        <v>263</v>
      </c>
      <c r="C43" s="27"/>
      <c r="D43" s="27"/>
      <c r="E43" s="27"/>
      <c r="F43" s="28"/>
      <c r="G43" s="27"/>
      <c r="H43" s="329" t="s">
        <v>261</v>
      </c>
      <c r="I43" s="329"/>
      <c r="J43" s="329"/>
      <c r="K43" s="329"/>
      <c r="L43" s="1"/>
    </row>
    <row r="44" spans="2:12" ht="15.75">
      <c r="B44" s="20"/>
      <c r="C44" s="20"/>
      <c r="D44" s="20"/>
      <c r="E44" s="20"/>
      <c r="F44" s="21"/>
      <c r="G44" s="20"/>
      <c r="H44" s="327"/>
      <c r="I44" s="327"/>
      <c r="J44" s="327"/>
      <c r="K44" s="327"/>
      <c r="L44" s="64"/>
    </row>
    <row r="45" spans="2:12" ht="15.75">
      <c r="B45" s="20"/>
      <c r="C45" s="20"/>
      <c r="D45" s="20"/>
      <c r="E45" s="20"/>
      <c r="F45" s="21"/>
      <c r="G45" s="20"/>
      <c r="H45" s="258"/>
      <c r="I45" s="258"/>
      <c r="J45" s="258"/>
      <c r="K45" s="258"/>
      <c r="L45" s="64"/>
    </row>
    <row r="46" spans="2:12" ht="15.75">
      <c r="B46" s="20"/>
      <c r="C46" s="20"/>
      <c r="D46" s="20"/>
      <c r="E46" s="20"/>
      <c r="F46" s="21"/>
      <c r="G46" s="20"/>
      <c r="H46" s="258"/>
      <c r="I46" s="258"/>
      <c r="J46" s="258"/>
      <c r="K46" s="258"/>
      <c r="L46" s="64"/>
    </row>
    <row r="47" spans="2:12" ht="15.75">
      <c r="B47" s="20"/>
      <c r="C47" s="20"/>
      <c r="D47" s="20"/>
      <c r="E47" s="20"/>
      <c r="F47" s="21"/>
      <c r="G47" s="20"/>
      <c r="H47" s="258"/>
      <c r="I47" s="258"/>
      <c r="J47" s="258"/>
      <c r="K47" s="258"/>
      <c r="L47" s="1"/>
    </row>
    <row r="48" spans="2:12" ht="15.75">
      <c r="B48" s="20"/>
      <c r="C48" s="20"/>
      <c r="D48" s="20"/>
      <c r="E48" s="20"/>
      <c r="F48" s="21"/>
      <c r="G48" s="20"/>
      <c r="H48" s="258"/>
      <c r="I48" s="258"/>
      <c r="J48" s="258"/>
      <c r="K48" s="258"/>
      <c r="L48" s="1"/>
    </row>
    <row r="49" spans="2:13" ht="15.75">
      <c r="B49" s="29" t="s">
        <v>95</v>
      </c>
      <c r="C49" s="29"/>
      <c r="D49" s="29"/>
      <c r="E49" s="30"/>
      <c r="F49" s="328" t="s">
        <v>257</v>
      </c>
      <c r="G49" s="328"/>
      <c r="H49" s="328"/>
      <c r="I49" s="328"/>
      <c r="J49" s="328"/>
      <c r="K49" s="328"/>
      <c r="L49" s="1"/>
      <c r="M49" s="61"/>
    </row>
    <row r="50" spans="2:13">
      <c r="B50" s="325" t="s">
        <v>96</v>
      </c>
      <c r="C50" s="325"/>
      <c r="D50" s="325"/>
      <c r="E50" s="325"/>
      <c r="F50" s="324" t="s">
        <v>258</v>
      </c>
      <c r="G50" s="324"/>
      <c r="H50" s="324"/>
      <c r="I50" s="324"/>
      <c r="J50" s="324"/>
      <c r="K50" s="324"/>
      <c r="L50" s="1"/>
      <c r="M50" s="61"/>
    </row>
    <row r="51" spans="2:13" ht="15.75">
      <c r="B51" s="2"/>
      <c r="C51" s="2"/>
      <c r="D51" s="2"/>
      <c r="E51" s="3"/>
      <c r="F51" s="385" t="s">
        <v>289</v>
      </c>
      <c r="G51" s="385"/>
      <c r="H51" s="385"/>
      <c r="I51" s="385"/>
      <c r="J51" s="385"/>
      <c r="K51" s="385"/>
      <c r="L51" s="1"/>
    </row>
    <row r="52" spans="2:13">
      <c r="B52" s="256"/>
      <c r="C52" s="256"/>
      <c r="D52" s="256"/>
      <c r="E52" s="256"/>
      <c r="F52" s="256"/>
      <c r="G52" s="256"/>
    </row>
    <row r="53" spans="2:13">
      <c r="B53" s="316"/>
      <c r="C53" s="316"/>
      <c r="D53" s="316"/>
      <c r="E53" s="316"/>
      <c r="F53" s="316"/>
      <c r="G53" s="316"/>
    </row>
    <row r="54" spans="2:13">
      <c r="B54" s="317"/>
      <c r="C54" s="317"/>
      <c r="D54" s="317"/>
      <c r="E54" s="317"/>
      <c r="F54" s="317"/>
      <c r="G54" s="317"/>
    </row>
    <row r="55" spans="2:13">
      <c r="B55" s="317"/>
      <c r="C55" s="317"/>
      <c r="D55" s="317"/>
      <c r="E55" s="317"/>
      <c r="F55" s="317"/>
      <c r="G55" s="317"/>
    </row>
  </sheetData>
  <mergeCells count="23"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4</vt:i4>
      </vt:variant>
    </vt:vector>
  </HeadingPairs>
  <TitlesOfParts>
    <vt:vector size="14" baseType="lpstr">
      <vt:lpstr>RELAÇÃO DAS RUAS</vt:lpstr>
      <vt:lpstr>CRONOGRAMA POR RUA</vt:lpstr>
      <vt:lpstr>RUA 8-9-10 E SEBASTIÃO A</vt:lpstr>
      <vt:lpstr>RUA SEBASTIÃO AUGUSTO INACIO</vt:lpstr>
      <vt:lpstr>MEMORIA RUA SEBASTIAO AUGUSTO</vt:lpstr>
      <vt:lpstr>CRONOGRAMA GERAL</vt:lpstr>
      <vt:lpstr>M Calculo</vt:lpstr>
      <vt:lpstr>Ruas Bambu Cerejeira e Macieira</vt:lpstr>
      <vt:lpstr>Ruas Bambu com Daniel</vt:lpstr>
      <vt:lpstr>Ruas Bambu com Daniel Parci (2)</vt:lpstr>
      <vt:lpstr>'CRONOGRAMA GERAL'!Area_de_impressao</vt:lpstr>
      <vt:lpstr>'CRONOGRAMA POR RUA'!Area_de_impressao</vt:lpstr>
      <vt:lpstr>'RELAÇÃO DAS RUAS'!Area_de_impressao</vt:lpstr>
      <vt:lpstr>'Ruas Bambu com Daniel Parci (2)'!Titulos_de_impressao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Gilson Ribeiro Xavier</cp:lastModifiedBy>
  <cp:lastPrinted>2016-05-02T14:33:07Z</cp:lastPrinted>
  <dcterms:created xsi:type="dcterms:W3CDTF">2015-07-16T11:43:25Z</dcterms:created>
  <dcterms:modified xsi:type="dcterms:W3CDTF">2016-05-02T14:39:39Z</dcterms:modified>
</cp:coreProperties>
</file>