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1015" windowHeight="9855"/>
  </bookViews>
  <sheets>
    <sheet name="PLANILHA DE ORÇAMENTO" sheetId="9" r:id="rId1"/>
  </sheets>
  <definedNames>
    <definedName name="_xlnm.Print_Area" localSheetId="0">'PLANILHA DE ORÇAMENTO'!$A$1:$I$102</definedName>
  </definedNames>
  <calcPr calcId="124519"/>
</workbook>
</file>

<file path=xl/calcChain.xml><?xml version="1.0" encoding="utf-8"?>
<calcChain xmlns="http://schemas.openxmlformats.org/spreadsheetml/2006/main">
  <c r="F77" i="9"/>
  <c r="H77" s="1"/>
  <c r="H76"/>
  <c r="F76"/>
  <c r="F75"/>
  <c r="H75" s="1"/>
  <c r="F71"/>
  <c r="H71" s="1"/>
  <c r="H70"/>
  <c r="F70"/>
  <c r="H69"/>
  <c r="H68"/>
  <c r="H67"/>
  <c r="F67"/>
  <c r="F66"/>
  <c r="H66" s="1"/>
  <c r="F65"/>
  <c r="H65" s="1"/>
  <c r="F64"/>
  <c r="H64" s="1"/>
  <c r="H63"/>
  <c r="F63"/>
  <c r="F62"/>
  <c r="H62" s="1"/>
  <c r="H61"/>
  <c r="F61"/>
  <c r="F60"/>
  <c r="H60" s="1"/>
  <c r="H59"/>
  <c r="F59"/>
  <c r="H55"/>
  <c r="F54"/>
  <c r="H54" s="1"/>
  <c r="H53"/>
  <c r="F53"/>
  <c r="F52"/>
  <c r="H52" s="1"/>
  <c r="F50"/>
  <c r="H50" s="1"/>
  <c r="H56" s="1"/>
  <c r="H45"/>
  <c r="F45"/>
  <c r="F44"/>
  <c r="H44" s="1"/>
  <c r="H42"/>
  <c r="F42"/>
  <c r="F41"/>
  <c r="H41" s="1"/>
  <c r="F40"/>
  <c r="H40" s="1"/>
  <c r="F39"/>
  <c r="H39" s="1"/>
  <c r="H34"/>
  <c r="F33"/>
  <c r="H33" s="1"/>
  <c r="H32"/>
  <c r="F32"/>
  <c r="F31"/>
  <c r="H31" s="1"/>
  <c r="F30"/>
  <c r="H30" s="1"/>
  <c r="F29"/>
  <c r="H29" s="1"/>
  <c r="F25"/>
  <c r="H25" s="1"/>
  <c r="H26" s="1"/>
  <c r="H72" l="1"/>
  <c r="H35"/>
  <c r="H80" s="1"/>
  <c r="I26" s="1"/>
  <c r="H46"/>
  <c r="H78"/>
  <c r="I35" l="1"/>
  <c r="I72"/>
  <c r="I46"/>
  <c r="I56"/>
  <c r="I80" s="1"/>
  <c r="I78"/>
</calcChain>
</file>

<file path=xl/sharedStrings.xml><?xml version="1.0" encoding="utf-8"?>
<sst xmlns="http://schemas.openxmlformats.org/spreadsheetml/2006/main" count="217" uniqueCount="139">
  <si>
    <t>Rua José Antônio de Campos, nº 250 – Centro – Cep 11900-000</t>
  </si>
  <si>
    <t>CNPJ – 45.685.872/0001-79</t>
  </si>
  <si>
    <t>RAZÃO SOCIAL: _____________________________________________________</t>
  </si>
  <si>
    <t>CARIMBO (RAZÃO SOCIAL DA EMPRESA)</t>
  </si>
  <si>
    <t>ASSINAR: _________________________________________________</t>
  </si>
  <si>
    <t>VALIDADE DA PROPOSTA: 60 (sessenta) dias.</t>
  </si>
  <si>
    <t>Fone (13) 3828-1060  e-mail: licitacao3@registro.sp.gov.br</t>
  </si>
  <si>
    <t>CNPJ: ___________________________  I.E.: ___________________________   I. M.: 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</si>
  <si>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</si>
  <si>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</si>
  <si>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</si>
  <si>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</si>
  <si>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1.1</t>
  </si>
  <si>
    <t>CONCORRÊNCIA PÚBLICA Nº 001/2018</t>
  </si>
  <si>
    <t>OBJETO: CONTRATAÇÃO DE EMPRESA PARA EXECUÇÃO DE PAVIMENTAÇÃO E RECAPEAMENTO ASFÁLTICA E OBRAS COMPLEMENTARES EM VÁRIAS RUAS DO MUNICÍPIO DE REGISTRO. SECRETARIA MUNICIPAL DE PLANEJAMENTO URBANO E OBRAS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</si>
  <si>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</si>
  <si>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</si>
  <si>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</si>
  <si>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</si>
  <si>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</si>
  <si>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</si>
  <si>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</si>
  <si>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 xml:space="preserve">SUBTOTAL </t>
  </si>
  <si>
    <t>% DO ITEM</t>
  </si>
  <si>
    <t>( R$ )</t>
  </si>
  <si>
    <t>SERVIÇOS PRELIMINARES</t>
  </si>
  <si>
    <t>CPOS/MAR/18</t>
  </si>
  <si>
    <t>02.08.020</t>
  </si>
  <si>
    <t>PLACA DE IDENTIFICAÇÃO PARA OBRA</t>
  </si>
  <si>
    <t>M²</t>
  </si>
  <si>
    <t>M</t>
  </si>
  <si>
    <t>TOTAL DO ITEM</t>
  </si>
  <si>
    <t>2.1</t>
  </si>
  <si>
    <t>54.06.150</t>
  </si>
  <si>
    <t>EXECUÇÃO DE PERFIL ESTRUSADO NO LOCAL</t>
  </si>
  <si>
    <t>M³</t>
  </si>
  <si>
    <t>TERRAPLANAGEM</t>
  </si>
  <si>
    <t>3.1</t>
  </si>
  <si>
    <t>54.01.030</t>
  </si>
  <si>
    <t>ABERTURA E PREPARO DE CAIXA ATÉ 40CM, COMPACTACAO DO SUBLEITO MÍNIMO DE 95% PN E TRANSPORTE ATÉ O RAIO DE 1,0 KM</t>
  </si>
  <si>
    <t>3.2</t>
  </si>
  <si>
    <t>54.01.010</t>
  </si>
  <si>
    <t>REGULARIZAÇÃO E COMPACTAÇÃO MECANIZADA DE SUPERFÍCIE, SEM CONTROLE DO PROCTOR NORMAL</t>
  </si>
  <si>
    <t>3.3</t>
  </si>
  <si>
    <t>54.01.210</t>
  </si>
  <si>
    <t>BASE DE BRITA GRADUADA (ESPESSURA=0,20 m).</t>
  </si>
  <si>
    <t>4.1</t>
  </si>
  <si>
    <t>4.2</t>
  </si>
  <si>
    <t>54.03.240</t>
  </si>
  <si>
    <t>IMPRIMAÇÃO BETUMINOSA IMPERMEABILIZANTE</t>
  </si>
  <si>
    <t>4.3</t>
  </si>
  <si>
    <t>54.03.230</t>
  </si>
  <si>
    <t>IMPRIMAÇÃO BETUMINOSA LIGANTE</t>
  </si>
  <si>
    <t>4.4</t>
  </si>
  <si>
    <t>CAMADA DE ROLAMENTO</t>
  </si>
  <si>
    <t>4.5</t>
  </si>
  <si>
    <t>54.03.210</t>
  </si>
  <si>
    <t>DRENAGEM</t>
  </si>
  <si>
    <t>5.1</t>
  </si>
  <si>
    <t>5.2</t>
  </si>
  <si>
    <t>54.06.170</t>
  </si>
  <si>
    <t>SARJETA OU SARJETÃO MOLDADO NO LOCAL, TIPO PMSP EM CONCRETO COM FCK 25 MPA</t>
  </si>
  <si>
    <t>SINALIZAÇÃO</t>
  </si>
  <si>
    <t>6.1</t>
  </si>
  <si>
    <t>97.04.010</t>
  </si>
  <si>
    <t>SINALIZAÇÃO HORIZONTAL COM TINTA VINÍLICA OU ACRÍLICA</t>
  </si>
  <si>
    <t>6.2</t>
  </si>
  <si>
    <t>97.05.100</t>
  </si>
  <si>
    <t>SINALIZAÇÃO VERTICAL EM PLACA DE AÇO GALVANIZADA COM PINTURA EM ESMALTE SINTÉTICO</t>
  </si>
  <si>
    <t>6.3</t>
  </si>
  <si>
    <t>46.08.050</t>
  </si>
  <si>
    <t>TUBO DE AÇO GALVANIZADO SEM COSTURA SCHEDULE 40, DN = 2", INCLUSIVE CONEXÕES</t>
  </si>
  <si>
    <t xml:space="preserve"> - Declaro para os devidos fins, que aceito todas as condições contidas no Edital de Licitação referente a Concorrência Pública nº 001/2018</t>
  </si>
  <si>
    <t>ANEXO I – PLANILHA DE ORÇAMENTO - LOTE 03</t>
  </si>
  <si>
    <r>
      <t>OBRA:</t>
    </r>
    <r>
      <rPr>
        <sz val="12"/>
        <rFont val="Arial"/>
        <family val="2"/>
      </rPr>
      <t xml:space="preserve"> PAVIMENTAÇÃO ASFÁLTICA E OBRAS COMPLEMENTARES, TAIS COMO CONFECÇAO DE GUIAS E SARJETAS, DRENAGEM E SINALIZAÇÃO EM VÁRIAS RUAS.</t>
    </r>
  </si>
  <si>
    <r>
      <t xml:space="preserve">LOCAL: </t>
    </r>
    <r>
      <rPr>
        <sz val="12"/>
        <rFont val="Arial"/>
        <family val="2"/>
      </rPr>
      <t>VÁRIAS RUAS NOS BAIRROS: VILA IPÊ, VILA NOVA RIBEIRA, VILA ALVORADA E JARDIM PAULISTANO - REGISTRO - SP</t>
    </r>
  </si>
  <si>
    <t>CALÇADA</t>
  </si>
  <si>
    <t>2.2</t>
  </si>
  <si>
    <t>2.3</t>
  </si>
  <si>
    <t>11.18.040</t>
  </si>
  <si>
    <t>LASTRO DE PEDRA BRITADA</t>
  </si>
  <si>
    <t>2.4</t>
  </si>
  <si>
    <t>17.05.070</t>
  </si>
  <si>
    <t>PISO COM REQUADRO EM CONCRETO SIMPLES COM CONTROLE FCK = 20 MPA</t>
  </si>
  <si>
    <t>2.5</t>
  </si>
  <si>
    <t>30.04.030</t>
  </si>
  <si>
    <t>PISO EM LADRILHO HIDRÁULICO PODOTÁTIL VÁRIAS CORES (25X25X2,5CM), ASSENTADO COM ARGAMASSA MISTA</t>
  </si>
  <si>
    <t>2.6</t>
  </si>
  <si>
    <t>08.10.060</t>
  </si>
  <si>
    <t>ENRONCAMENTO COM PEDRA ASSENTADA</t>
  </si>
  <si>
    <t>SUBSTITUIÇÃO DE SOLO</t>
  </si>
  <si>
    <t>07.01.060</t>
  </si>
  <si>
    <t>ESCAVAÇÃO E CARGA MECANIZADA EM SOLO 2ª CATEGORIA, EM CAMPO ABERTO</t>
  </si>
  <si>
    <t>05.10.020</t>
  </si>
  <si>
    <t xml:space="preserve"> TRANSPORTE DE SOLO DE 1ª E 2ª CATEGORIA POR CAMINHÃO ATÉ O 2º KM</t>
  </si>
  <si>
    <t>07.10.020</t>
  </si>
  <si>
    <t>ESPALHAMENTO DE SOLO EM BOTA-FORA COM COMPACTAÇÃO SEM CONTROLE</t>
  </si>
  <si>
    <t>3.4</t>
  </si>
  <si>
    <t>54.01.050</t>
  </si>
  <si>
    <t>COMPACTAÇÃO DO SUBLEITO MÍNIMO DE 95% DO PN</t>
  </si>
  <si>
    <t>SUB-BASE</t>
  </si>
  <si>
    <t>3.5</t>
  </si>
  <si>
    <t>3.6</t>
  </si>
  <si>
    <t>PAVIMENTAÇÃO ASFÁLTICA</t>
  </si>
  <si>
    <t>BASE</t>
  </si>
  <si>
    <t>CAMADA DE ROLAMENTO EM CONCRETO BETUMINOSO USINADO A  QUENTE - CBUQ (ESPESSURA = 0,03M)</t>
  </si>
  <si>
    <t>17.05.100</t>
  </si>
  <si>
    <t>PISO COM REQUADRO EM CONCRETO SIMPLES COM CONTROLE FCK = 25 MPA</t>
  </si>
  <si>
    <t>49.12.010</t>
  </si>
  <si>
    <t>BOCA DE LOBO SIMPLES TIPO PMSP, COM TAMPA DE CONCRETO</t>
  </si>
  <si>
    <t>49.12.030</t>
  </si>
  <si>
    <t>BOCA DE LOBO DUPLA TIPO PMSP, COM TAMPA DE CONCRETO</t>
  </si>
  <si>
    <t>5.3</t>
  </si>
  <si>
    <t>07.02.020</t>
  </si>
  <si>
    <t>ESCAVAÇÃO MECANIZADA DE VALAS OU CAVAS COM ALTURA ATÉ 2,00M</t>
  </si>
  <si>
    <t>5.4</t>
  </si>
  <si>
    <t>07.11.020</t>
  </si>
  <si>
    <t>REATERRO COMPACTADO MECANIZADO DE VALA OU CAVA COM COMPACTADOR</t>
  </si>
  <si>
    <t>5.5</t>
  </si>
  <si>
    <t>5.6</t>
  </si>
  <si>
    <t>46.12.260</t>
  </si>
  <si>
    <t>TUBO DE CONCRETO (PA-1), DN=400 MM</t>
  </si>
  <si>
    <t>5.7</t>
  </si>
  <si>
    <t>46.20.010</t>
  </si>
  <si>
    <t>ASSENTAMENTO DE TUBO DE CONCRETO COM DIÂMETRO ATÉ 600 MM</t>
  </si>
  <si>
    <t>5.8</t>
  </si>
  <si>
    <t>46.12.080</t>
  </si>
  <si>
    <t>TUBO DE CONCRETO (PA-1), DN=600 MM</t>
  </si>
  <si>
    <t>5.9</t>
  </si>
  <si>
    <t>5.10</t>
  </si>
  <si>
    <t>46.12.100</t>
  </si>
  <si>
    <t>TUBO DE CONCRETO (PA-1), DN=800 MM</t>
  </si>
  <si>
    <t>5.11</t>
  </si>
  <si>
    <t>46.20.020</t>
  </si>
  <si>
    <t>ASSENTAMENTO DE TUBO DE CONCRETO COM DIÂMETRO DE 700 ATÉ 1500 MM</t>
  </si>
  <si>
    <t>5.12</t>
  </si>
  <si>
    <t>5.13</t>
  </si>
  <si>
    <t>PLANILHA ORÇAMENTÁRIA - LOTE 03</t>
  </si>
  <si>
    <t>TOTAL  GERAL DO LOTE 03 (R$)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</si>
</sst>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  <numFmt numFmtId="166" formatCode="##.##000##"/>
    <numFmt numFmtId="167" formatCode="##.##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Arial Narrow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0"/>
      <name val="Tahoma"/>
      <family val="2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.85"/>
      <color indexed="8"/>
      <name val="Times New Roman"/>
      <family val="1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0" fillId="0" borderId="0"/>
    <xf numFmtId="0" fontId="11" fillId="0" borderId="0">
      <alignment vertical="top"/>
    </xf>
    <xf numFmtId="0" fontId="13" fillId="0" borderId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21" fillId="0" borderId="0" applyNumberFormat="0" applyFill="0" applyBorder="0" applyProtection="0">
      <alignment vertical="center"/>
    </xf>
    <xf numFmtId="0" fontId="10" fillId="0" borderId="0"/>
    <xf numFmtId="0" fontId="21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</cellStyleXfs>
  <cellXfs count="88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top"/>
    </xf>
    <xf numFmtId="44" fontId="0" fillId="0" borderId="0" xfId="1" applyFont="1" applyAlignment="1">
      <alignment vertical="center"/>
    </xf>
    <xf numFmtId="2" fontId="6" fillId="0" borderId="0" xfId="2" applyNumberFormat="1" applyFont="1" applyFill="1" applyBorder="1" applyAlignment="1">
      <alignment vertical="center"/>
    </xf>
    <xf numFmtId="1" fontId="6" fillId="0" borderId="0" xfId="2" applyNumberFormat="1" applyFont="1" applyFill="1" applyBorder="1" applyAlignment="1">
      <alignment vertical="center"/>
    </xf>
    <xf numFmtId="2" fontId="5" fillId="0" borderId="0" xfId="2" applyNumberFormat="1" applyFont="1" applyFill="1" applyBorder="1" applyAlignment="1">
      <alignment horizontal="left" vertical="center"/>
    </xf>
    <xf numFmtId="2" fontId="7" fillId="0" borderId="0" xfId="2" applyNumberFormat="1" applyFont="1" applyFill="1" applyBorder="1" applyAlignment="1">
      <alignment vertical="center"/>
    </xf>
    <xf numFmtId="2" fontId="4" fillId="0" borderId="0" xfId="2" applyNumberFormat="1" applyFont="1" applyFill="1" applyBorder="1" applyAlignment="1">
      <alignment vertical="center"/>
    </xf>
    <xf numFmtId="2" fontId="2" fillId="0" borderId="0" xfId="2" applyNumberFormat="1" applyFill="1" applyBorder="1" applyAlignment="1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44" fontId="0" fillId="0" borderId="0" xfId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22" fillId="2" borderId="1" xfId="9" applyFont="1" applyFill="1" applyBorder="1" applyAlignment="1">
      <alignment horizontal="center" vertical="center" wrapText="1"/>
    </xf>
    <xf numFmtId="0" fontId="22" fillId="2" borderId="1" xfId="9" applyFont="1" applyFill="1" applyBorder="1" applyAlignment="1">
      <alignment vertical="center" wrapText="1"/>
    </xf>
    <xf numFmtId="0" fontId="12" fillId="0" borderId="1" xfId="9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43" fontId="12" fillId="0" borderId="1" xfId="10" applyFont="1" applyFill="1" applyBorder="1" applyAlignment="1">
      <alignment horizontal="right" vertical="center" wrapText="1"/>
    </xf>
    <xf numFmtId="4" fontId="12" fillId="0" borderId="1" xfId="10" applyNumberFormat="1" applyFont="1" applyFill="1" applyBorder="1" applyAlignment="1">
      <alignment vertical="center" wrapText="1"/>
    </xf>
    <xf numFmtId="4" fontId="12" fillId="0" borderId="1" xfId="10" applyNumberFormat="1" applyFont="1" applyFill="1" applyBorder="1" applyAlignment="1">
      <alignment horizontal="right" vertical="center" wrapText="1"/>
    </xf>
    <xf numFmtId="10" fontId="22" fillId="0" borderId="1" xfId="9" applyNumberFormat="1" applyFont="1" applyFill="1" applyBorder="1" applyAlignment="1">
      <alignment vertical="center" wrapText="1"/>
    </xf>
    <xf numFmtId="0" fontId="22" fillId="5" borderId="1" xfId="9" applyFont="1" applyFill="1" applyBorder="1" applyAlignment="1">
      <alignment horizontal="center" vertical="center" wrapText="1"/>
    </xf>
    <xf numFmtId="43" fontId="12" fillId="5" borderId="1" xfId="10" applyFont="1" applyFill="1" applyBorder="1" applyAlignment="1">
      <alignment horizontal="right" vertical="center" wrapText="1"/>
    </xf>
    <xf numFmtId="4" fontId="22" fillId="5" borderId="1" xfId="10" applyNumberFormat="1" applyFont="1" applyFill="1" applyBorder="1" applyAlignment="1">
      <alignment vertical="center" wrapText="1"/>
    </xf>
    <xf numFmtId="10" fontId="22" fillId="5" borderId="1" xfId="9" applyNumberFormat="1" applyFont="1" applyFill="1" applyBorder="1" applyAlignment="1">
      <alignment vertical="center" wrapText="1"/>
    </xf>
    <xf numFmtId="0" fontId="22" fillId="0" borderId="4" xfId="9" applyFont="1" applyFill="1" applyBorder="1" applyAlignment="1">
      <alignment vertical="center" wrapText="1"/>
    </xf>
    <xf numFmtId="0" fontId="22" fillId="0" borderId="5" xfId="9" applyFont="1" applyFill="1" applyBorder="1" applyAlignment="1">
      <alignment vertical="center" wrapText="1"/>
    </xf>
    <xf numFmtId="43" fontId="12" fillId="2" borderId="1" xfId="10" applyFont="1" applyFill="1" applyBorder="1" applyAlignment="1">
      <alignment horizontal="right" vertical="center" wrapText="1"/>
    </xf>
    <xf numFmtId="4" fontId="12" fillId="2" borderId="1" xfId="10" applyNumberFormat="1" applyFont="1" applyFill="1" applyBorder="1" applyAlignment="1">
      <alignment horizontal="right" vertical="center" wrapText="1"/>
    </xf>
    <xf numFmtId="10" fontId="22" fillId="2" borderId="1" xfId="9" applyNumberFormat="1" applyFont="1" applyFill="1" applyBorder="1" applyAlignment="1">
      <alignment vertical="center" wrapText="1"/>
    </xf>
    <xf numFmtId="49" fontId="12" fillId="0" borderId="1" xfId="9" applyNumberFormat="1" applyFont="1" applyFill="1" applyBorder="1" applyAlignment="1">
      <alignment horizontal="center" vertical="center" wrapText="1"/>
    </xf>
    <xf numFmtId="10" fontId="12" fillId="0" borderId="1" xfId="9" applyNumberFormat="1" applyFont="1" applyFill="1" applyBorder="1" applyAlignment="1">
      <alignment vertical="center" wrapText="1"/>
    </xf>
    <xf numFmtId="0" fontId="12" fillId="5" borderId="1" xfId="9" applyFont="1" applyFill="1" applyBorder="1" applyAlignment="1">
      <alignment horizontal="center" vertical="center" wrapText="1"/>
    </xf>
    <xf numFmtId="4" fontId="12" fillId="5" borderId="1" xfId="10" applyNumberFormat="1" applyFont="1" applyFill="1" applyBorder="1" applyAlignment="1">
      <alignment vertical="center" wrapText="1"/>
    </xf>
    <xf numFmtId="4" fontId="22" fillId="5" borderId="1" xfId="10" applyNumberFormat="1" applyFont="1" applyFill="1" applyBorder="1" applyAlignment="1">
      <alignment horizontal="right" vertical="center" wrapText="1"/>
    </xf>
    <xf numFmtId="0" fontId="12" fillId="2" borderId="1" xfId="9" applyFont="1" applyFill="1" applyBorder="1" applyAlignment="1">
      <alignment horizontal="center" vertical="center" wrapText="1"/>
    </xf>
    <xf numFmtId="0" fontId="22" fillId="4" borderId="1" xfId="9" applyFont="1" applyFill="1" applyBorder="1" applyAlignment="1">
      <alignment horizontal="center" vertical="center"/>
    </xf>
    <xf numFmtId="0" fontId="8" fillId="0" borderId="1" xfId="9" applyFont="1" applyBorder="1" applyAlignment="1">
      <alignment horizontal="left" vertical="center"/>
    </xf>
    <xf numFmtId="0" fontId="22" fillId="5" borderId="3" xfId="9" applyFont="1" applyFill="1" applyBorder="1" applyAlignment="1">
      <alignment horizontal="right" vertical="center" wrapText="1"/>
    </xf>
    <xf numFmtId="0" fontId="22" fillId="5" borderId="4" xfId="9" applyFont="1" applyFill="1" applyBorder="1" applyAlignment="1">
      <alignment horizontal="right" vertical="center" wrapText="1"/>
    </xf>
    <xf numFmtId="0" fontId="22" fillId="5" borderId="5" xfId="9" applyFont="1" applyFill="1" applyBorder="1" applyAlignment="1">
      <alignment horizontal="right" vertical="center" wrapText="1"/>
    </xf>
    <xf numFmtId="0" fontId="22" fillId="5" borderId="1" xfId="9" applyFont="1" applyFill="1" applyBorder="1" applyAlignment="1">
      <alignment horizontal="right" vertical="center" wrapText="1"/>
    </xf>
    <xf numFmtId="0" fontId="3" fillId="0" borderId="1" xfId="9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8" fillId="3" borderId="2" xfId="0" applyFont="1" applyFill="1" applyBorder="1" applyAlignment="1">
      <alignment horizontal="center" vertical="distributed"/>
    </xf>
    <xf numFmtId="0" fontId="8" fillId="3" borderId="0" xfId="0" applyFont="1" applyFill="1" applyBorder="1" applyAlignment="1">
      <alignment horizontal="center" vertical="distributed"/>
    </xf>
    <xf numFmtId="0" fontId="22" fillId="4" borderId="1" xfId="9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22" fillId="0" borderId="3" xfId="9" applyFont="1" applyFill="1" applyBorder="1" applyAlignment="1">
      <alignment horizontal="center" vertical="center" wrapText="1"/>
    </xf>
    <xf numFmtId="0" fontId="22" fillId="0" borderId="4" xfId="9" applyFont="1" applyFill="1" applyBorder="1" applyAlignment="1">
      <alignment horizontal="center" vertical="center" wrapText="1"/>
    </xf>
    <xf numFmtId="0" fontId="22" fillId="4" borderId="1" xfId="9" applyFont="1" applyFill="1" applyBorder="1" applyAlignment="1">
      <alignment horizontal="center" vertical="center" wrapText="1"/>
    </xf>
    <xf numFmtId="10" fontId="22" fillId="4" borderId="1" xfId="9" applyNumberFormat="1" applyFont="1" applyFill="1" applyBorder="1" applyAlignment="1">
      <alignment vertical="center" wrapText="1"/>
    </xf>
    <xf numFmtId="43" fontId="12" fillId="0" borderId="1" xfId="9" applyNumberFormat="1" applyFont="1" applyFill="1" applyBorder="1" applyAlignment="1">
      <alignment vertical="center" wrapText="1"/>
    </xf>
    <xf numFmtId="4" fontId="12" fillId="0" borderId="1" xfId="9" applyNumberFormat="1" applyFont="1" applyFill="1" applyBorder="1" applyAlignment="1">
      <alignment vertical="center" wrapText="1"/>
    </xf>
    <xf numFmtId="0" fontId="22" fillId="0" borderId="1" xfId="9" applyFont="1" applyFill="1" applyBorder="1" applyAlignment="1">
      <alignment vertical="center" wrapText="1"/>
    </xf>
    <xf numFmtId="0" fontId="22" fillId="5" borderId="1" xfId="9" applyFont="1" applyFill="1" applyBorder="1" applyAlignment="1">
      <alignment vertical="center" wrapText="1"/>
    </xf>
    <xf numFmtId="4" fontId="22" fillId="5" borderId="1" xfId="9" applyNumberFormat="1" applyFont="1" applyFill="1" applyBorder="1" applyAlignment="1">
      <alignment vertical="center" wrapText="1"/>
    </xf>
    <xf numFmtId="0" fontId="12" fillId="0" borderId="1" xfId="9" applyFont="1" applyFill="1" applyBorder="1" applyAlignment="1">
      <alignment wrapText="1"/>
    </xf>
    <xf numFmtId="4" fontId="12" fillId="2" borderId="1" xfId="10" applyNumberFormat="1" applyFont="1" applyFill="1" applyBorder="1" applyAlignment="1">
      <alignment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22" fillId="2" borderId="1" xfId="9" applyFont="1" applyFill="1" applyBorder="1" applyAlignment="1">
      <alignment horizontal="left" vertical="center" wrapText="1"/>
    </xf>
    <xf numFmtId="0" fontId="8" fillId="0" borderId="3" xfId="9" applyFont="1" applyBorder="1" applyAlignment="1">
      <alignment horizontal="left" vertical="center" wrapText="1"/>
    </xf>
    <xf numFmtId="0" fontId="8" fillId="0" borderId="4" xfId="9" applyFont="1" applyBorder="1" applyAlignment="1">
      <alignment horizontal="left" vertical="center" wrapText="1"/>
    </xf>
    <xf numFmtId="0" fontId="8" fillId="0" borderId="5" xfId="9" applyFont="1" applyBorder="1" applyAlignment="1">
      <alignment horizontal="left" vertical="center" wrapText="1"/>
    </xf>
  </cellXfs>
  <cellStyles count="15">
    <cellStyle name="Moeda" xfId="1" builtinId="4"/>
    <cellStyle name="Moeda 2" xfId="11"/>
    <cellStyle name="Moeda 2 2" xfId="13"/>
    <cellStyle name="Normal" xfId="0" builtinId="0"/>
    <cellStyle name="Normal 2" xfId="2"/>
    <cellStyle name="Normal 2 2 2" xfId="12"/>
    <cellStyle name="Normal 2_3_-_PLANILHA_MODELO_e_Boletim_CPOS_157" xfId="6"/>
    <cellStyle name="Normal 3" xfId="9"/>
    <cellStyle name="Normal 5" xfId="7"/>
    <cellStyle name="Normal 8" xfId="3"/>
    <cellStyle name="Normal 9" xfId="8"/>
    <cellStyle name="Porcentagem 2" xfId="14"/>
    <cellStyle name="Separador de milhares 2" xfId="5"/>
    <cellStyle name="Separador de milhares 3" xfId="10"/>
    <cellStyle name="Vírgula 2" xfId="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" name="Imagem 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" name="Imagem 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" name="Imagem 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" name="Imagem 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" name="Imagem 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8" name="Imagem 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9" name="Imagem 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0" name="Imagem 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1" name="Imagem 1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2" name="Imagem 1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3" name="Imagem 1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4" name="Imagem 1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5" name="Imagem 1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6" name="Imagem 1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7" name="Imagem 1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8" name="Imagem 1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19" name="Imagem 1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0" name="Imagem 1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1" name="Imagem 2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2" name="Imagem 2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3" name="Imagem 2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4" name="Imagem 2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104775</xdr:rowOff>
    </xdr:to>
    <xdr:pic>
      <xdr:nvPicPr>
        <xdr:cNvPr id="25" name="Imagem 2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6627228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6" name="Imagem 2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7258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7" name="Imagem 2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7667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8" name="Imagem 2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80295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29" name="Imagem 2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0" name="Imagem 2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1" name="Imagem 3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91059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2" name="Imagem 3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9753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3" name="Imagem 3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02774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4" name="Imagem 3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12680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5" name="Imagem 3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1687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6" name="Imagem 3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21253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7" name="Imagem 3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2582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8" name="Imagem 3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2801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39" name="Imagem 3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3106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0" name="Imagem 3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3344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1" name="Imagem 4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40017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2" name="Imagem 4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454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3" name="Imagem 4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5392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4" name="Imagem 4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5859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5" name="Imagem 4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6402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6" name="Imagem 4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65925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7" name="Imagem 4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6954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8" name="Imagem 4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7145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49" name="Imagem 4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733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0" name="Imagem 4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752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1" name="Imagem 5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8068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2" name="Imagem 5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84308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3" name="Imagem 5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8792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4" name="Imagem 5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91547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5" name="Imagem 5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95167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6" name="Imagem 5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19878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7" name="Imagem 5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0240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8" name="Imagem 5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59" name="Imagem 5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0" name="Imagem 5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1116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1" name="Imagem 6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2" name="Imagem 6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3" name="Imagem 6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4" name="Imagem 6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5" name="Imagem 6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6" name="Imagem 6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7" name="Imagem 6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8" name="Imagem 6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69" name="Imagem 6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0" name="Imagem 6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1" name="Imagem 7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2" name="Imagem 7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3" name="Imagem 7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4" name="Imagem 7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3879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114300</xdr:colOff>
      <xdr:row>83</xdr:row>
      <xdr:rowOff>123825</xdr:rowOff>
    </xdr:to>
    <xdr:pic>
      <xdr:nvPicPr>
        <xdr:cNvPr id="75" name="Imagem 7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552449</xdr:colOff>
      <xdr:row>0</xdr:row>
      <xdr:rowOff>76200</xdr:rowOff>
    </xdr:from>
    <xdr:to>
      <xdr:col>5</xdr:col>
      <xdr:colOff>238125</xdr:colOff>
      <xdr:row>7</xdr:row>
      <xdr:rowOff>28575</xdr:rowOff>
    </xdr:to>
    <xdr:pic>
      <xdr:nvPicPr>
        <xdr:cNvPr id="93" name="Imagem 1" descr="Descrição: Logo Prefeitura Registro (com fundo branco)">
          <a:extLst>
            <a:ext uri="{FF2B5EF4-FFF2-40B4-BE49-F238E27FC236}">
              <a16:creationId xmlns="" xmlns:a16="http://schemas.microsoft.com/office/drawing/2014/main" id="{780DD30F-8882-42AE-9042-601E49B1A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76549" y="76200"/>
          <a:ext cx="5676901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4"/>
  <sheetViews>
    <sheetView tabSelected="1" view="pageBreakPreview" topLeftCell="A16" zoomScaleSheetLayoutView="100" workbookViewId="0">
      <selection activeCell="D25" sqref="D25"/>
    </sheetView>
  </sheetViews>
  <sheetFormatPr defaultRowHeight="15"/>
  <cols>
    <col min="1" max="1" width="6.7109375" bestFit="1" customWidth="1"/>
    <col min="2" max="2" width="19.42578125" customWidth="1"/>
    <col min="3" max="3" width="11.42578125" bestFit="1" customWidth="1"/>
    <col min="4" max="4" width="85.42578125" customWidth="1"/>
    <col min="5" max="5" width="7" bestFit="1" customWidth="1"/>
    <col min="6" max="6" width="12.5703125" style="2" bestFit="1" customWidth="1"/>
    <col min="7" max="7" width="11.28515625" style="1" bestFit="1" customWidth="1"/>
    <col min="8" max="8" width="14.7109375" bestFit="1" customWidth="1"/>
    <col min="9" max="9" width="13.7109375" bestFit="1" customWidth="1"/>
  </cols>
  <sheetData>
    <row r="2" spans="1:9">
      <c r="A2" s="8"/>
      <c r="B2" s="3"/>
      <c r="C2" s="3"/>
      <c r="D2" s="3"/>
      <c r="E2" s="9"/>
      <c r="F2" s="3"/>
      <c r="G2" s="3"/>
    </row>
    <row r="3" spans="1:9">
      <c r="A3" s="8"/>
      <c r="B3" s="3"/>
      <c r="C3" s="3"/>
      <c r="D3" s="3"/>
      <c r="E3" s="9"/>
      <c r="F3" s="3"/>
      <c r="G3" s="3"/>
    </row>
    <row r="4" spans="1:9">
      <c r="A4" s="8"/>
      <c r="B4" s="3"/>
      <c r="C4" s="3"/>
      <c r="D4" s="3"/>
      <c r="E4" s="9"/>
      <c r="F4" s="3"/>
      <c r="G4" s="3"/>
    </row>
    <row r="5" spans="1:9">
      <c r="A5" s="8"/>
      <c r="B5" s="3"/>
      <c r="C5" s="3"/>
      <c r="D5" s="3"/>
      <c r="E5" s="9"/>
      <c r="F5" s="3"/>
      <c r="G5" s="3"/>
    </row>
    <row r="6" spans="1:9">
      <c r="A6" s="8"/>
      <c r="B6" s="3"/>
      <c r="C6" s="3"/>
      <c r="D6" s="3"/>
      <c r="E6" s="9"/>
      <c r="F6" s="3"/>
      <c r="G6" s="3"/>
    </row>
    <row r="7" spans="1:9">
      <c r="A7" s="8"/>
      <c r="B7" s="3"/>
      <c r="C7" s="3"/>
      <c r="D7" s="3"/>
      <c r="E7" s="9"/>
      <c r="F7" s="3"/>
      <c r="G7" s="3"/>
    </row>
    <row r="8" spans="1:9" ht="15.75">
      <c r="A8" s="62" t="s">
        <v>0</v>
      </c>
      <c r="B8" s="62"/>
      <c r="C8" s="62"/>
      <c r="D8" s="62"/>
      <c r="E8" s="62"/>
      <c r="F8" s="62"/>
      <c r="G8" s="62"/>
      <c r="H8" s="62"/>
      <c r="I8" s="62"/>
    </row>
    <row r="9" spans="1:9" ht="15.75">
      <c r="A9" s="62" t="s">
        <v>1</v>
      </c>
      <c r="B9" s="62"/>
      <c r="C9" s="62"/>
      <c r="D9" s="62"/>
      <c r="E9" s="62"/>
      <c r="F9" s="62"/>
      <c r="G9" s="62"/>
      <c r="H9" s="62"/>
      <c r="I9" s="62"/>
    </row>
    <row r="10" spans="1:9" ht="15.75">
      <c r="A10" s="62" t="s">
        <v>6</v>
      </c>
      <c r="B10" s="62"/>
      <c r="C10" s="62"/>
      <c r="D10" s="62"/>
      <c r="E10" s="62"/>
      <c r="F10" s="62"/>
      <c r="G10" s="62"/>
      <c r="H10" s="62"/>
      <c r="I10" s="62"/>
    </row>
    <row r="11" spans="1:9">
      <c r="A11" s="16"/>
      <c r="B11" s="17"/>
      <c r="C11" s="17"/>
      <c r="D11" s="17"/>
      <c r="E11" s="18"/>
      <c r="F11" s="17"/>
      <c r="G11" s="17"/>
    </row>
    <row r="12" spans="1:9" ht="18">
      <c r="A12" s="63" t="s">
        <v>13</v>
      </c>
      <c r="B12" s="64"/>
      <c r="C12" s="64"/>
      <c r="D12" s="64"/>
      <c r="E12" s="64"/>
      <c r="F12" s="64"/>
      <c r="G12" s="64"/>
      <c r="H12" s="64"/>
      <c r="I12" s="64"/>
    </row>
    <row r="13" spans="1:9">
      <c r="A13" s="19"/>
      <c r="B13" s="20"/>
      <c r="C13" s="19"/>
      <c r="D13" s="21"/>
      <c r="E13" s="22"/>
      <c r="F13" s="23"/>
      <c r="G13" s="23"/>
    </row>
    <row r="14" spans="1:9" ht="18">
      <c r="A14" s="63" t="s">
        <v>73</v>
      </c>
      <c r="B14" s="64"/>
      <c r="C14" s="64"/>
      <c r="D14" s="64"/>
      <c r="E14" s="64"/>
      <c r="F14" s="64"/>
      <c r="G14" s="64"/>
      <c r="H14" s="64"/>
      <c r="I14" s="64"/>
    </row>
    <row r="15" spans="1:9">
      <c r="A15" s="19"/>
      <c r="B15" s="20"/>
      <c r="C15" s="19"/>
      <c r="D15" s="21"/>
      <c r="E15" s="22"/>
      <c r="F15" s="23"/>
      <c r="G15" s="23"/>
    </row>
    <row r="16" spans="1:9" ht="35.25" customHeight="1">
      <c r="A16" s="65" t="s">
        <v>14</v>
      </c>
      <c r="B16" s="66"/>
      <c r="C16" s="66"/>
      <c r="D16" s="66"/>
      <c r="E16" s="66"/>
      <c r="F16" s="66"/>
      <c r="G16" s="66"/>
      <c r="H16" s="66"/>
      <c r="I16" s="66"/>
    </row>
    <row r="17" spans="1:9" ht="18.75">
      <c r="A17" s="10"/>
      <c r="B17" s="11"/>
      <c r="C17" s="10"/>
      <c r="D17" s="12"/>
      <c r="E17" s="13"/>
      <c r="F17" s="14"/>
      <c r="G17" s="15"/>
    </row>
    <row r="18" spans="1:9">
      <c r="A18" s="61" t="s">
        <v>137</v>
      </c>
      <c r="B18" s="61"/>
      <c r="C18" s="61"/>
      <c r="D18" s="61"/>
      <c r="E18" s="61"/>
      <c r="F18" s="61"/>
      <c r="G18" s="61"/>
      <c r="H18" s="61"/>
      <c r="I18" s="61"/>
    </row>
    <row r="19" spans="1:9">
      <c r="A19" s="61"/>
      <c r="B19" s="61"/>
      <c r="C19" s="61"/>
      <c r="D19" s="61"/>
      <c r="E19" s="61"/>
      <c r="F19" s="61"/>
      <c r="G19" s="61"/>
      <c r="H19" s="61"/>
      <c r="I19" s="61"/>
    </row>
    <row r="20" spans="1:9" ht="15.75">
      <c r="A20" s="85" t="s">
        <v>74</v>
      </c>
      <c r="B20" s="86"/>
      <c r="C20" s="86"/>
      <c r="D20" s="86"/>
      <c r="E20" s="86"/>
      <c r="F20" s="86"/>
      <c r="G20" s="86"/>
      <c r="H20" s="86"/>
      <c r="I20" s="87"/>
    </row>
    <row r="21" spans="1:9" ht="15.75">
      <c r="A21" s="56" t="s">
        <v>75</v>
      </c>
      <c r="B21" s="56"/>
      <c r="C21" s="56"/>
      <c r="D21" s="56"/>
      <c r="E21" s="56"/>
      <c r="F21" s="56"/>
      <c r="G21" s="56"/>
      <c r="H21" s="56"/>
      <c r="I21" s="56"/>
    </row>
    <row r="22" spans="1:9" ht="15.75">
      <c r="A22" s="74" t="s">
        <v>15</v>
      </c>
      <c r="B22" s="74" t="s">
        <v>16</v>
      </c>
      <c r="C22" s="74" t="s">
        <v>17</v>
      </c>
      <c r="D22" s="74" t="s">
        <v>18</v>
      </c>
      <c r="E22" s="67" t="s">
        <v>19</v>
      </c>
      <c r="F22" s="67" t="s">
        <v>20</v>
      </c>
      <c r="G22" s="55" t="s">
        <v>21</v>
      </c>
      <c r="H22" s="55" t="s">
        <v>22</v>
      </c>
      <c r="I22" s="75" t="s">
        <v>23</v>
      </c>
    </row>
    <row r="23" spans="1:9" ht="15.75">
      <c r="A23" s="74"/>
      <c r="B23" s="74"/>
      <c r="C23" s="74"/>
      <c r="D23" s="74"/>
      <c r="E23" s="67"/>
      <c r="F23" s="67"/>
      <c r="G23" s="55" t="s">
        <v>24</v>
      </c>
      <c r="H23" s="55" t="s">
        <v>24</v>
      </c>
      <c r="I23" s="75"/>
    </row>
    <row r="24" spans="1:9" ht="15.75">
      <c r="A24" s="32">
        <v>1</v>
      </c>
      <c r="B24" s="33"/>
      <c r="C24" s="33"/>
      <c r="D24" s="33" t="s">
        <v>25</v>
      </c>
      <c r="E24" s="33"/>
      <c r="F24" s="33"/>
      <c r="G24" s="33"/>
      <c r="H24" s="33"/>
      <c r="I24" s="33"/>
    </row>
    <row r="25" spans="1:9" ht="15.75">
      <c r="A25" s="34" t="s">
        <v>12</v>
      </c>
      <c r="B25" s="34" t="s">
        <v>26</v>
      </c>
      <c r="C25" s="35" t="s">
        <v>27</v>
      </c>
      <c r="D25" s="35" t="s">
        <v>28</v>
      </c>
      <c r="E25" s="34" t="s">
        <v>29</v>
      </c>
      <c r="F25" s="76">
        <f>6</f>
        <v>6</v>
      </c>
      <c r="G25" s="35">
        <v>359.04</v>
      </c>
      <c r="H25" s="77">
        <f>ROUND(F25*G25,2)</f>
        <v>2154.2399999999998</v>
      </c>
      <c r="I25" s="78"/>
    </row>
    <row r="26" spans="1:9" ht="15.75">
      <c r="A26" s="60" t="s">
        <v>31</v>
      </c>
      <c r="B26" s="60"/>
      <c r="C26" s="60"/>
      <c r="D26" s="60"/>
      <c r="E26" s="79"/>
      <c r="F26" s="79"/>
      <c r="G26" s="79"/>
      <c r="H26" s="80">
        <f>SUM(H25)</f>
        <v>2154.2399999999998</v>
      </c>
      <c r="I26" s="43">
        <f>H26/H80</f>
        <v>1.5673215665139837E-3</v>
      </c>
    </row>
    <row r="27" spans="1:9" ht="15.75">
      <c r="A27" s="72"/>
      <c r="B27" s="73"/>
      <c r="C27" s="73"/>
      <c r="D27" s="73"/>
      <c r="E27" s="44"/>
      <c r="F27" s="44"/>
      <c r="G27" s="44"/>
      <c r="H27" s="44"/>
      <c r="I27" s="45"/>
    </row>
    <row r="28" spans="1:9" ht="15.75">
      <c r="A28" s="32">
        <v>2</v>
      </c>
      <c r="B28" s="33"/>
      <c r="C28" s="33"/>
      <c r="D28" s="33" t="s">
        <v>76</v>
      </c>
      <c r="E28" s="33"/>
      <c r="F28" s="33"/>
      <c r="G28" s="33"/>
      <c r="H28" s="33"/>
      <c r="I28" s="33"/>
    </row>
    <row r="29" spans="1:9" ht="15.75">
      <c r="A29" s="34" t="s">
        <v>32</v>
      </c>
      <c r="B29" s="34" t="s">
        <v>26</v>
      </c>
      <c r="C29" s="34" t="s">
        <v>33</v>
      </c>
      <c r="D29" s="81" t="s">
        <v>34</v>
      </c>
      <c r="E29" s="34" t="s">
        <v>35</v>
      </c>
      <c r="F29" s="36">
        <f>12.65+11.99+4.4+5.17+7.43+13.75+6.93+7.92+28.93</f>
        <v>99.169999999999987</v>
      </c>
      <c r="G29" s="37">
        <v>847.55</v>
      </c>
      <c r="H29" s="38">
        <f>ROUND(F29*G29,2)</f>
        <v>84051.53</v>
      </c>
      <c r="I29" s="39"/>
    </row>
    <row r="30" spans="1:9" ht="30.75">
      <c r="A30" s="34" t="s">
        <v>77</v>
      </c>
      <c r="B30" s="34" t="s">
        <v>26</v>
      </c>
      <c r="C30" s="34" t="s">
        <v>41</v>
      </c>
      <c r="D30" s="81" t="s">
        <v>42</v>
      </c>
      <c r="E30" s="34" t="s">
        <v>29</v>
      </c>
      <c r="F30" s="36">
        <f>24+24+24+12+12+12+24+24+24</f>
        <v>180</v>
      </c>
      <c r="G30" s="37">
        <v>1.92</v>
      </c>
      <c r="H30" s="38">
        <f>ROUND(F30*G30,2)</f>
        <v>345.6</v>
      </c>
      <c r="I30" s="39"/>
    </row>
    <row r="31" spans="1:9" ht="15.75">
      <c r="A31" s="34" t="s">
        <v>78</v>
      </c>
      <c r="B31" s="34" t="s">
        <v>26</v>
      </c>
      <c r="C31" s="34" t="s">
        <v>79</v>
      </c>
      <c r="D31" s="81" t="s">
        <v>80</v>
      </c>
      <c r="E31" s="34" t="s">
        <v>35</v>
      </c>
      <c r="F31" s="36">
        <f>1.2+1.2+1.2+0.6+0.6+0.6+1.2+1.2+1.2</f>
        <v>8.9999999999999982</v>
      </c>
      <c r="G31" s="37">
        <v>106.3</v>
      </c>
      <c r="H31" s="38">
        <f>ROUND(F31*G31,2)</f>
        <v>956.7</v>
      </c>
      <c r="I31" s="39"/>
    </row>
    <row r="32" spans="1:9" ht="30.75">
      <c r="A32" s="34" t="s">
        <v>81</v>
      </c>
      <c r="B32" s="34" t="s">
        <v>26</v>
      </c>
      <c r="C32" s="34" t="s">
        <v>82</v>
      </c>
      <c r="D32" s="81" t="s">
        <v>83</v>
      </c>
      <c r="E32" s="34" t="s">
        <v>35</v>
      </c>
      <c r="F32" s="36">
        <f>1.68+1.68+1.68+0.84+0.84+0.84+1.68+1.68+1.68</f>
        <v>12.6</v>
      </c>
      <c r="G32" s="37">
        <v>575.48</v>
      </c>
      <c r="H32" s="38">
        <f t="shared" ref="H32:H34" si="0">ROUND(F32*G32,2)</f>
        <v>7251.05</v>
      </c>
      <c r="I32" s="39"/>
    </row>
    <row r="33" spans="1:9" ht="30.75">
      <c r="A33" s="34" t="s">
        <v>84</v>
      </c>
      <c r="B33" s="34" t="s">
        <v>26</v>
      </c>
      <c r="C33" s="34" t="s">
        <v>85</v>
      </c>
      <c r="D33" s="81" t="s">
        <v>86</v>
      </c>
      <c r="E33" s="34" t="s">
        <v>29</v>
      </c>
      <c r="F33" s="36">
        <f>1.52+1.52+3.04+1.52+1.52+1.52+4.56+2.28+4.56</f>
        <v>22.04</v>
      </c>
      <c r="G33" s="37">
        <v>96.07</v>
      </c>
      <c r="H33" s="38">
        <f t="shared" si="0"/>
        <v>2117.38</v>
      </c>
      <c r="I33" s="39"/>
    </row>
    <row r="34" spans="1:9" ht="15.75">
      <c r="A34" s="34" t="s">
        <v>87</v>
      </c>
      <c r="B34" s="34" t="s">
        <v>26</v>
      </c>
      <c r="C34" s="34" t="s">
        <v>88</v>
      </c>
      <c r="D34" s="81" t="s">
        <v>89</v>
      </c>
      <c r="E34" s="34" t="s">
        <v>35</v>
      </c>
      <c r="F34" s="36"/>
      <c r="G34" s="37">
        <v>322.02999999999997</v>
      </c>
      <c r="H34" s="38">
        <f t="shared" si="0"/>
        <v>0</v>
      </c>
      <c r="I34" s="39"/>
    </row>
    <row r="35" spans="1:9" ht="15.75">
      <c r="A35" s="57" t="s">
        <v>31</v>
      </c>
      <c r="B35" s="58"/>
      <c r="C35" s="58"/>
      <c r="D35" s="59"/>
      <c r="E35" s="40"/>
      <c r="F35" s="41"/>
      <c r="G35" s="41"/>
      <c r="H35" s="42">
        <f>SUM(H29:H34)</f>
        <v>94722.260000000009</v>
      </c>
      <c r="I35" s="43">
        <f>H35/H80</f>
        <v>6.8915367334626082E-2</v>
      </c>
    </row>
    <row r="36" spans="1:9" ht="15.75">
      <c r="A36" s="72"/>
      <c r="B36" s="73"/>
      <c r="C36" s="73"/>
      <c r="D36" s="73"/>
      <c r="E36" s="44"/>
      <c r="F36" s="44"/>
      <c r="G36" s="44"/>
      <c r="H36" s="44"/>
      <c r="I36" s="45"/>
    </row>
    <row r="37" spans="1:9" ht="15.75">
      <c r="A37" s="32">
        <v>3</v>
      </c>
      <c r="B37" s="33"/>
      <c r="C37" s="32"/>
      <c r="D37" s="33" t="s">
        <v>36</v>
      </c>
      <c r="E37" s="32"/>
      <c r="F37" s="46"/>
      <c r="G37" s="46"/>
      <c r="H37" s="47"/>
      <c r="I37" s="48"/>
    </row>
    <row r="38" spans="1:9" ht="15.75">
      <c r="A38" s="54"/>
      <c r="B38" s="54"/>
      <c r="C38" s="54"/>
      <c r="D38" s="33" t="s">
        <v>90</v>
      </c>
      <c r="E38" s="54"/>
      <c r="F38" s="46"/>
      <c r="G38" s="82"/>
      <c r="H38" s="47"/>
      <c r="I38" s="82"/>
    </row>
    <row r="39" spans="1:9" ht="30">
      <c r="A39" s="34" t="s">
        <v>37</v>
      </c>
      <c r="B39" s="34" t="s">
        <v>26</v>
      </c>
      <c r="C39" s="49" t="s">
        <v>91</v>
      </c>
      <c r="D39" s="35" t="s">
        <v>92</v>
      </c>
      <c r="E39" s="34" t="s">
        <v>29</v>
      </c>
      <c r="F39" s="36">
        <f>519+490.5+178.5+210+202.5+561+56.7+86.4+368.2</f>
        <v>2672.7999999999997</v>
      </c>
      <c r="G39" s="37">
        <v>13.94</v>
      </c>
      <c r="H39" s="38">
        <f t="shared" ref="H39:H42" si="1">ROUND(F39*G39,2)</f>
        <v>37258.83</v>
      </c>
      <c r="I39" s="50"/>
    </row>
    <row r="40" spans="1:9" ht="30">
      <c r="A40" s="34" t="s">
        <v>40</v>
      </c>
      <c r="B40" s="34" t="s">
        <v>26</v>
      </c>
      <c r="C40" s="49" t="s">
        <v>93</v>
      </c>
      <c r="D40" s="83" t="s">
        <v>94</v>
      </c>
      <c r="E40" s="34" t="s">
        <v>35</v>
      </c>
      <c r="F40" s="36">
        <f t="shared" ref="F40:F42" si="2">519+490.5+178.5+210+202.5+561+56.7+86.4+368.2</f>
        <v>2672.7999999999997</v>
      </c>
      <c r="G40" s="37">
        <v>4.3899999999999997</v>
      </c>
      <c r="H40" s="38">
        <f t="shared" si="1"/>
        <v>11733.59</v>
      </c>
      <c r="I40" s="50"/>
    </row>
    <row r="41" spans="1:9" ht="30">
      <c r="A41" s="34" t="s">
        <v>43</v>
      </c>
      <c r="B41" s="34" t="s">
        <v>26</v>
      </c>
      <c r="C41" s="49" t="s">
        <v>95</v>
      </c>
      <c r="D41" s="35" t="s">
        <v>96</v>
      </c>
      <c r="E41" s="34" t="s">
        <v>35</v>
      </c>
      <c r="F41" s="36">
        <f t="shared" si="2"/>
        <v>2672.7999999999997</v>
      </c>
      <c r="G41" s="37">
        <v>2.85</v>
      </c>
      <c r="H41" s="38">
        <f t="shared" si="1"/>
        <v>7617.48</v>
      </c>
      <c r="I41" s="50"/>
    </row>
    <row r="42" spans="1:9">
      <c r="A42" s="34" t="s">
        <v>97</v>
      </c>
      <c r="B42" s="34" t="s">
        <v>26</v>
      </c>
      <c r="C42" s="49" t="s">
        <v>98</v>
      </c>
      <c r="D42" s="35" t="s">
        <v>99</v>
      </c>
      <c r="E42" s="34" t="s">
        <v>35</v>
      </c>
      <c r="F42" s="36">
        <f t="shared" si="2"/>
        <v>2672.7999999999997</v>
      </c>
      <c r="G42" s="37">
        <v>11.29</v>
      </c>
      <c r="H42" s="38">
        <f t="shared" si="1"/>
        <v>30175.91</v>
      </c>
      <c r="I42" s="50"/>
    </row>
    <row r="43" spans="1:9" ht="15.75">
      <c r="A43" s="54"/>
      <c r="B43" s="54"/>
      <c r="C43" s="54"/>
      <c r="D43" s="33" t="s">
        <v>100</v>
      </c>
      <c r="E43" s="54"/>
      <c r="F43" s="46"/>
      <c r="G43" s="82"/>
      <c r="H43" s="47"/>
      <c r="I43" s="82"/>
    </row>
    <row r="44" spans="1:9" ht="30">
      <c r="A44" s="34" t="s">
        <v>101</v>
      </c>
      <c r="B44" s="34" t="s">
        <v>26</v>
      </c>
      <c r="C44" s="49" t="s">
        <v>38</v>
      </c>
      <c r="D44" s="35" t="s">
        <v>39</v>
      </c>
      <c r="E44" s="34" t="s">
        <v>29</v>
      </c>
      <c r="F44" s="36">
        <f>2595+2452.5+892.5+1050+1012.5+2805+283.5+432+1841</f>
        <v>13364</v>
      </c>
      <c r="G44" s="37">
        <v>14.52</v>
      </c>
      <c r="H44" s="38">
        <f t="shared" ref="H44:H45" si="3">ROUND(F44*G44,2)</f>
        <v>194045.28</v>
      </c>
      <c r="I44" s="50"/>
    </row>
    <row r="45" spans="1:9" ht="30">
      <c r="A45" s="34" t="s">
        <v>102</v>
      </c>
      <c r="B45" s="34" t="s">
        <v>26</v>
      </c>
      <c r="C45" s="49" t="s">
        <v>41</v>
      </c>
      <c r="D45" s="35" t="s">
        <v>42</v>
      </c>
      <c r="E45" s="34" t="s">
        <v>29</v>
      </c>
      <c r="F45" s="36">
        <f>2595+2452.5+892.5+1050+1012.5+2805+283.5+432+1841</f>
        <v>13364</v>
      </c>
      <c r="G45" s="37">
        <v>1.92</v>
      </c>
      <c r="H45" s="38">
        <f t="shared" si="3"/>
        <v>25658.880000000001</v>
      </c>
      <c r="I45" s="50"/>
    </row>
    <row r="46" spans="1:9" ht="15.75">
      <c r="A46" s="57" t="s">
        <v>31</v>
      </c>
      <c r="B46" s="58"/>
      <c r="C46" s="58"/>
      <c r="D46" s="59"/>
      <c r="E46" s="51"/>
      <c r="F46" s="41"/>
      <c r="G46" s="52"/>
      <c r="H46" s="53">
        <f>SUM(H39:H45)</f>
        <v>306489.96999999997</v>
      </c>
      <c r="I46" s="43">
        <f>H46/H80</f>
        <v>0.22298738297553841</v>
      </c>
    </row>
    <row r="47" spans="1:9" ht="15.75">
      <c r="A47" s="72"/>
      <c r="B47" s="73"/>
      <c r="C47" s="73"/>
      <c r="D47" s="73"/>
      <c r="E47" s="44"/>
      <c r="F47" s="44"/>
      <c r="G47" s="44"/>
      <c r="H47" s="44"/>
      <c r="I47" s="45"/>
    </row>
    <row r="48" spans="1:9" ht="15.75">
      <c r="A48" s="32">
        <v>4</v>
      </c>
      <c r="B48" s="32"/>
      <c r="C48" s="32"/>
      <c r="D48" s="84" t="s">
        <v>103</v>
      </c>
      <c r="E48" s="32"/>
      <c r="F48" s="32"/>
      <c r="G48" s="32"/>
      <c r="H48" s="32"/>
      <c r="I48" s="33"/>
    </row>
    <row r="49" spans="1:9" ht="15.75">
      <c r="A49" s="32"/>
      <c r="B49" s="33"/>
      <c r="C49" s="32"/>
      <c r="D49" s="33" t="s">
        <v>104</v>
      </c>
      <c r="E49" s="32"/>
      <c r="F49" s="46"/>
      <c r="G49" s="46"/>
      <c r="H49" s="47"/>
      <c r="I49" s="48"/>
    </row>
    <row r="50" spans="1:9">
      <c r="A50" s="34" t="s">
        <v>46</v>
      </c>
      <c r="B50" s="34" t="s">
        <v>26</v>
      </c>
      <c r="C50" s="34" t="s">
        <v>44</v>
      </c>
      <c r="D50" s="35" t="s">
        <v>45</v>
      </c>
      <c r="E50" s="34" t="s">
        <v>35</v>
      </c>
      <c r="F50" s="36">
        <f>519+490.5+178.5+210+202.5+561+56.7+86.4+368.2</f>
        <v>2672.7999999999997</v>
      </c>
      <c r="G50" s="37">
        <v>139.28</v>
      </c>
      <c r="H50" s="38">
        <f>ROUND(F50*G50,2)</f>
        <v>372267.58</v>
      </c>
      <c r="I50" s="50"/>
    </row>
    <row r="51" spans="1:9" ht="15.75">
      <c r="A51" s="32"/>
      <c r="B51" s="33"/>
      <c r="C51" s="32"/>
      <c r="D51" s="33" t="s">
        <v>54</v>
      </c>
      <c r="E51" s="54"/>
      <c r="F51" s="46"/>
      <c r="G51" s="46"/>
      <c r="H51" s="47"/>
      <c r="I51" s="48"/>
    </row>
    <row r="52" spans="1:9" ht="15.75">
      <c r="A52" s="34" t="s">
        <v>47</v>
      </c>
      <c r="B52" s="34" t="s">
        <v>26</v>
      </c>
      <c r="C52" s="34" t="s">
        <v>48</v>
      </c>
      <c r="D52" s="35" t="s">
        <v>49</v>
      </c>
      <c r="E52" s="34" t="s">
        <v>29</v>
      </c>
      <c r="F52" s="36">
        <f>2595+2452.5+892.5+1050+1012.5+2805+283.5+432+1841</f>
        <v>13364</v>
      </c>
      <c r="G52" s="36">
        <v>7.32</v>
      </c>
      <c r="H52" s="38">
        <f t="shared" ref="H52:H55" si="4">ROUND(F52*G52,2)</f>
        <v>97824.48</v>
      </c>
      <c r="I52" s="39"/>
    </row>
    <row r="53" spans="1:9" ht="15.75">
      <c r="A53" s="34" t="s">
        <v>50</v>
      </c>
      <c r="B53" s="34" t="s">
        <v>26</v>
      </c>
      <c r="C53" s="34" t="s">
        <v>51</v>
      </c>
      <c r="D53" s="35" t="s">
        <v>52</v>
      </c>
      <c r="E53" s="34" t="s">
        <v>29</v>
      </c>
      <c r="F53" s="36">
        <f>2595+2452.5+892.5+1050+1012.5+2805+283.5+432+1841</f>
        <v>13364</v>
      </c>
      <c r="G53" s="36">
        <v>3.45</v>
      </c>
      <c r="H53" s="38">
        <f t="shared" si="4"/>
        <v>46105.8</v>
      </c>
      <c r="I53" s="39"/>
    </row>
    <row r="54" spans="1:9" ht="30">
      <c r="A54" s="34" t="s">
        <v>53</v>
      </c>
      <c r="B54" s="34" t="s">
        <v>26</v>
      </c>
      <c r="C54" s="34" t="s">
        <v>56</v>
      </c>
      <c r="D54" s="35" t="s">
        <v>105</v>
      </c>
      <c r="E54" s="34" t="s">
        <v>35</v>
      </c>
      <c r="F54" s="36">
        <f>77.85+73.58+26.78+31.5+30.38+84.15+8.51+12.96+55.23</f>
        <v>400.94</v>
      </c>
      <c r="G54" s="37">
        <v>773.28</v>
      </c>
      <c r="H54" s="38">
        <f t="shared" si="4"/>
        <v>310038.88</v>
      </c>
      <c r="I54" s="39"/>
    </row>
    <row r="55" spans="1:9" ht="30.75">
      <c r="A55" s="34" t="s">
        <v>55</v>
      </c>
      <c r="B55" s="34" t="s">
        <v>26</v>
      </c>
      <c r="C55" s="34" t="s">
        <v>106</v>
      </c>
      <c r="D55" s="81" t="s">
        <v>107</v>
      </c>
      <c r="E55" s="34" t="s">
        <v>35</v>
      </c>
      <c r="F55" s="36"/>
      <c r="G55" s="37">
        <v>594.6</v>
      </c>
      <c r="H55" s="38">
        <f t="shared" si="4"/>
        <v>0</v>
      </c>
      <c r="I55" s="39"/>
    </row>
    <row r="56" spans="1:9" ht="15.75">
      <c r="A56" s="57" t="s">
        <v>31</v>
      </c>
      <c r="B56" s="58"/>
      <c r="C56" s="58"/>
      <c r="D56" s="59"/>
      <c r="E56" s="40"/>
      <c r="F56" s="41"/>
      <c r="G56" s="41"/>
      <c r="H56" s="42">
        <f>SUM(H50:H55)</f>
        <v>826236.74</v>
      </c>
      <c r="I56" s="43">
        <f>H56/H80</f>
        <v>0.60113017196236596</v>
      </c>
    </row>
    <row r="57" spans="1:9" ht="15.75">
      <c r="A57" s="72"/>
      <c r="B57" s="73"/>
      <c r="C57" s="73"/>
      <c r="D57" s="73"/>
      <c r="E57" s="44"/>
      <c r="F57" s="44"/>
      <c r="G57" s="44"/>
      <c r="H57" s="44"/>
      <c r="I57" s="45"/>
    </row>
    <row r="58" spans="1:9" ht="15.75">
      <c r="A58" s="32">
        <v>5</v>
      </c>
      <c r="B58" s="33"/>
      <c r="C58" s="32"/>
      <c r="D58" s="33" t="s">
        <v>57</v>
      </c>
      <c r="E58" s="54"/>
      <c r="F58" s="46"/>
      <c r="G58" s="46"/>
      <c r="H58" s="47"/>
      <c r="I58" s="48"/>
    </row>
    <row r="59" spans="1:9" ht="15.75">
      <c r="A59" s="34" t="s">
        <v>58</v>
      </c>
      <c r="B59" s="34" t="s">
        <v>26</v>
      </c>
      <c r="C59" s="34" t="s">
        <v>108</v>
      </c>
      <c r="D59" s="35" t="s">
        <v>109</v>
      </c>
      <c r="E59" s="34" t="s">
        <v>19</v>
      </c>
      <c r="F59" s="36">
        <f>5+7+5+3</f>
        <v>20</v>
      </c>
      <c r="G59" s="36">
        <v>1966.56</v>
      </c>
      <c r="H59" s="38">
        <f t="shared" ref="H59:H71" si="5">ROUND(F59*G59,2)</f>
        <v>39331.199999999997</v>
      </c>
      <c r="I59" s="39"/>
    </row>
    <row r="60" spans="1:9" ht="15.75">
      <c r="A60" s="34" t="s">
        <v>59</v>
      </c>
      <c r="B60" s="34" t="s">
        <v>26</v>
      </c>
      <c r="C60" s="34" t="s">
        <v>110</v>
      </c>
      <c r="D60" s="35" t="s">
        <v>111</v>
      </c>
      <c r="E60" s="34" t="s">
        <v>19</v>
      </c>
      <c r="F60" s="36">
        <f>2+2+2+10</f>
        <v>16</v>
      </c>
      <c r="G60" s="36">
        <v>3190.54</v>
      </c>
      <c r="H60" s="38">
        <f t="shared" si="5"/>
        <v>51048.639999999999</v>
      </c>
      <c r="I60" s="39"/>
    </row>
    <row r="61" spans="1:9" ht="30">
      <c r="A61" s="34" t="s">
        <v>112</v>
      </c>
      <c r="B61" s="34" t="s">
        <v>26</v>
      </c>
      <c r="C61" s="34" t="s">
        <v>113</v>
      </c>
      <c r="D61" s="35" t="s">
        <v>114</v>
      </c>
      <c r="E61" s="34" t="s">
        <v>35</v>
      </c>
      <c r="F61" s="36">
        <f>27+27+48+45.6+27+12+19.2</f>
        <v>205.79999999999998</v>
      </c>
      <c r="G61" s="36">
        <v>6.32</v>
      </c>
      <c r="H61" s="38">
        <f t="shared" si="5"/>
        <v>1300.6600000000001</v>
      </c>
      <c r="I61" s="39"/>
    </row>
    <row r="62" spans="1:9" ht="30">
      <c r="A62" s="34" t="s">
        <v>115</v>
      </c>
      <c r="B62" s="34" t="s">
        <v>26</v>
      </c>
      <c r="C62" s="34" t="s">
        <v>116</v>
      </c>
      <c r="D62" s="35" t="s">
        <v>117</v>
      </c>
      <c r="E62" s="34" t="s">
        <v>35</v>
      </c>
      <c r="F62" s="36">
        <f>21.3+21.3+37.4+35.6+21.3+9+14.4</f>
        <v>160.30000000000001</v>
      </c>
      <c r="G62" s="36">
        <v>4.3</v>
      </c>
      <c r="H62" s="38">
        <f t="shared" si="5"/>
        <v>689.29</v>
      </c>
      <c r="I62" s="39"/>
    </row>
    <row r="63" spans="1:9" ht="15.75">
      <c r="A63" s="34" t="s">
        <v>118</v>
      </c>
      <c r="B63" s="34" t="s">
        <v>26</v>
      </c>
      <c r="C63" s="34" t="s">
        <v>79</v>
      </c>
      <c r="D63" s="35" t="s">
        <v>80</v>
      </c>
      <c r="E63" s="34" t="s">
        <v>35</v>
      </c>
      <c r="F63" s="36">
        <f>0.9+0.9+1.8+1.68+0.9+0.6+0.96</f>
        <v>7.74</v>
      </c>
      <c r="G63" s="36">
        <v>106.3</v>
      </c>
      <c r="H63" s="38">
        <f t="shared" si="5"/>
        <v>822.76</v>
      </c>
      <c r="I63" s="39"/>
    </row>
    <row r="64" spans="1:9" ht="15.75">
      <c r="A64" s="34" t="s">
        <v>119</v>
      </c>
      <c r="B64" s="34" t="s">
        <v>26</v>
      </c>
      <c r="C64" s="34" t="s">
        <v>120</v>
      </c>
      <c r="D64" s="35" t="s">
        <v>121</v>
      </c>
      <c r="E64" s="34" t="s">
        <v>30</v>
      </c>
      <c r="F64" s="36">
        <f>15+12+15+24</f>
        <v>66</v>
      </c>
      <c r="G64" s="36">
        <v>85.31</v>
      </c>
      <c r="H64" s="38">
        <f t="shared" si="5"/>
        <v>5630.46</v>
      </c>
      <c r="I64" s="39"/>
    </row>
    <row r="65" spans="1:9" ht="15.75">
      <c r="A65" s="34" t="s">
        <v>122</v>
      </c>
      <c r="B65" s="34" t="s">
        <v>26</v>
      </c>
      <c r="C65" s="34" t="s">
        <v>123</v>
      </c>
      <c r="D65" s="35" t="s">
        <v>124</v>
      </c>
      <c r="E65" s="34" t="s">
        <v>30</v>
      </c>
      <c r="F65" s="36">
        <f>15+12+15+24</f>
        <v>66</v>
      </c>
      <c r="G65" s="36">
        <v>44.31</v>
      </c>
      <c r="H65" s="38">
        <f t="shared" si="5"/>
        <v>2924.46</v>
      </c>
      <c r="I65" s="39"/>
    </row>
    <row r="66" spans="1:9" ht="15.75">
      <c r="A66" s="34" t="s">
        <v>125</v>
      </c>
      <c r="B66" s="34" t="s">
        <v>26</v>
      </c>
      <c r="C66" s="34" t="s">
        <v>126</v>
      </c>
      <c r="D66" s="35" t="s">
        <v>127</v>
      </c>
      <c r="E66" s="34" t="s">
        <v>30</v>
      </c>
      <c r="F66" s="36">
        <f>15+15+20+20+15</f>
        <v>85</v>
      </c>
      <c r="G66" s="36">
        <v>133.09</v>
      </c>
      <c r="H66" s="38">
        <f t="shared" si="5"/>
        <v>11312.65</v>
      </c>
      <c r="I66" s="39"/>
    </row>
    <row r="67" spans="1:9" ht="15.75">
      <c r="A67" s="34" t="s">
        <v>128</v>
      </c>
      <c r="B67" s="34" t="s">
        <v>26</v>
      </c>
      <c r="C67" s="34" t="s">
        <v>123</v>
      </c>
      <c r="D67" s="35" t="s">
        <v>124</v>
      </c>
      <c r="E67" s="34" t="s">
        <v>30</v>
      </c>
      <c r="F67" s="36">
        <f>15+15+20+20+15</f>
        <v>85</v>
      </c>
      <c r="G67" s="36">
        <v>44.31</v>
      </c>
      <c r="H67" s="38">
        <f t="shared" si="5"/>
        <v>3766.35</v>
      </c>
      <c r="I67" s="39"/>
    </row>
    <row r="68" spans="1:9" ht="15.75">
      <c r="A68" s="34" t="s">
        <v>129</v>
      </c>
      <c r="B68" s="34" t="s">
        <v>26</v>
      </c>
      <c r="C68" s="34" t="s">
        <v>130</v>
      </c>
      <c r="D68" s="35" t="s">
        <v>131</v>
      </c>
      <c r="E68" s="34" t="s">
        <v>30</v>
      </c>
      <c r="F68" s="36"/>
      <c r="G68" s="36">
        <v>219.77</v>
      </c>
      <c r="H68" s="38">
        <f t="shared" si="5"/>
        <v>0</v>
      </c>
      <c r="I68" s="39"/>
    </row>
    <row r="69" spans="1:9" ht="30">
      <c r="A69" s="34" t="s">
        <v>132</v>
      </c>
      <c r="B69" s="34" t="s">
        <v>26</v>
      </c>
      <c r="C69" s="34" t="s">
        <v>133</v>
      </c>
      <c r="D69" s="35" t="s">
        <v>134</v>
      </c>
      <c r="E69" s="34" t="s">
        <v>30</v>
      </c>
      <c r="F69" s="36"/>
      <c r="G69" s="36">
        <v>66.349999999999994</v>
      </c>
      <c r="H69" s="38">
        <f t="shared" si="5"/>
        <v>0</v>
      </c>
      <c r="I69" s="39"/>
    </row>
    <row r="70" spans="1:9" ht="15.75">
      <c r="A70" s="34" t="s">
        <v>135</v>
      </c>
      <c r="B70" s="34" t="s">
        <v>26</v>
      </c>
      <c r="C70" s="34" t="s">
        <v>88</v>
      </c>
      <c r="D70" s="35" t="s">
        <v>89</v>
      </c>
      <c r="E70" s="34" t="s">
        <v>35</v>
      </c>
      <c r="F70" s="36">
        <f>1.15+1.15+1.15+1.15+1.15</f>
        <v>5.75</v>
      </c>
      <c r="G70" s="37">
        <v>322.02999999999997</v>
      </c>
      <c r="H70" s="38">
        <f t="shared" si="5"/>
        <v>1851.67</v>
      </c>
      <c r="I70" s="39"/>
    </row>
    <row r="71" spans="1:9" ht="30">
      <c r="A71" s="34" t="s">
        <v>136</v>
      </c>
      <c r="B71" s="34" t="s">
        <v>26</v>
      </c>
      <c r="C71" s="34" t="s">
        <v>60</v>
      </c>
      <c r="D71" s="35" t="s">
        <v>61</v>
      </c>
      <c r="E71" s="34" t="s">
        <v>35</v>
      </c>
      <c r="F71" s="36">
        <f>3.96+3.96+4.32+2.7</f>
        <v>14.940000000000001</v>
      </c>
      <c r="G71" s="36">
        <v>442.68</v>
      </c>
      <c r="H71" s="38">
        <f t="shared" si="5"/>
        <v>6613.64</v>
      </c>
      <c r="I71" s="39"/>
    </row>
    <row r="72" spans="1:9" ht="15.75">
      <c r="A72" s="57" t="s">
        <v>31</v>
      </c>
      <c r="B72" s="58"/>
      <c r="C72" s="58"/>
      <c r="D72" s="59"/>
      <c r="E72" s="40"/>
      <c r="F72" s="41"/>
      <c r="G72" s="41"/>
      <c r="H72" s="42">
        <f>SUM(H59:H71)</f>
        <v>125291.78</v>
      </c>
      <c r="I72" s="43">
        <f>H72/H80</f>
        <v>9.1156281983866896E-2</v>
      </c>
    </row>
    <row r="73" spans="1:9" ht="15.75">
      <c r="A73" s="72"/>
      <c r="B73" s="73"/>
      <c r="C73" s="73"/>
      <c r="D73" s="73"/>
      <c r="E73" s="44"/>
      <c r="F73" s="44"/>
      <c r="G73" s="44"/>
      <c r="H73" s="44"/>
      <c r="I73" s="45"/>
    </row>
    <row r="74" spans="1:9" ht="15.75">
      <c r="A74" s="32">
        <v>6</v>
      </c>
      <c r="B74" s="33"/>
      <c r="C74" s="32"/>
      <c r="D74" s="33" t="s">
        <v>62</v>
      </c>
      <c r="E74" s="54"/>
      <c r="F74" s="46"/>
      <c r="G74" s="46"/>
      <c r="H74" s="47"/>
      <c r="I74" s="48"/>
    </row>
    <row r="75" spans="1:9" ht="15.75">
      <c r="A75" s="34" t="s">
        <v>63</v>
      </c>
      <c r="B75" s="34" t="s">
        <v>26</v>
      </c>
      <c r="C75" s="34" t="s">
        <v>64</v>
      </c>
      <c r="D75" s="35" t="s">
        <v>65</v>
      </c>
      <c r="E75" s="34" t="s">
        <v>29</v>
      </c>
      <c r="F75" s="36">
        <f>85.6+81.8+56.6+44.4+43.4+91.2+18+17.6+25.2</f>
        <v>463.79999999999995</v>
      </c>
      <c r="G75" s="36">
        <v>21.58</v>
      </c>
      <c r="H75" s="38">
        <f t="shared" ref="H75:H77" si="6">ROUND(F75*G75,2)</f>
        <v>10008.799999999999</v>
      </c>
      <c r="I75" s="39"/>
    </row>
    <row r="76" spans="1:9" ht="30">
      <c r="A76" s="34" t="s">
        <v>66</v>
      </c>
      <c r="B76" s="34" t="s">
        <v>26</v>
      </c>
      <c r="C76" s="34" t="s">
        <v>67</v>
      </c>
      <c r="D76" s="35" t="s">
        <v>68</v>
      </c>
      <c r="E76" s="34" t="s">
        <v>29</v>
      </c>
      <c r="F76" s="36">
        <f>0.59+0.59+1.18+0.59+0.59+1.18+0.59+1.18</f>
        <v>6.4899999999999993</v>
      </c>
      <c r="G76" s="36">
        <v>680.57</v>
      </c>
      <c r="H76" s="38">
        <f t="shared" si="6"/>
        <v>4416.8999999999996</v>
      </c>
      <c r="I76" s="39"/>
    </row>
    <row r="77" spans="1:9" ht="30">
      <c r="A77" s="34" t="s">
        <v>69</v>
      </c>
      <c r="B77" s="34" t="s">
        <v>26</v>
      </c>
      <c r="C77" s="34" t="s">
        <v>70</v>
      </c>
      <c r="D77" s="35" t="s">
        <v>71</v>
      </c>
      <c r="E77" s="34" t="s">
        <v>30</v>
      </c>
      <c r="F77" s="36">
        <f>3.6+3.6+7.2+3.6+3.6+7.2+3.6+7.2</f>
        <v>39.6</v>
      </c>
      <c r="G77" s="36">
        <v>130.09</v>
      </c>
      <c r="H77" s="38">
        <f t="shared" si="6"/>
        <v>5151.5600000000004</v>
      </c>
      <c r="I77" s="39"/>
    </row>
    <row r="78" spans="1:9" ht="15.75">
      <c r="A78" s="57" t="s">
        <v>31</v>
      </c>
      <c r="B78" s="58"/>
      <c r="C78" s="58"/>
      <c r="D78" s="59"/>
      <c r="E78" s="40"/>
      <c r="F78" s="41"/>
      <c r="G78" s="41"/>
      <c r="H78" s="42">
        <f>SUM(H75:H77)</f>
        <v>19577.259999999998</v>
      </c>
      <c r="I78" s="43">
        <f>H78/H80</f>
        <v>1.4243474177088695E-2</v>
      </c>
    </row>
    <row r="79" spans="1:9" ht="15.75">
      <c r="A79" s="72"/>
      <c r="B79" s="73"/>
      <c r="C79" s="73"/>
      <c r="D79" s="73"/>
      <c r="E79" s="44"/>
      <c r="F79" s="44"/>
      <c r="G79" s="44"/>
      <c r="H79" s="44"/>
      <c r="I79" s="45"/>
    </row>
    <row r="80" spans="1:9" ht="15.75">
      <c r="A80" s="60" t="s">
        <v>138</v>
      </c>
      <c r="B80" s="60"/>
      <c r="C80" s="60"/>
      <c r="D80" s="60"/>
      <c r="E80" s="60"/>
      <c r="F80" s="60"/>
      <c r="G80" s="60"/>
      <c r="H80" s="42">
        <f>ROUND(H26+H35+H46+H56+H72+H78,2)</f>
        <v>1374472.25</v>
      </c>
      <c r="I80" s="43">
        <f>I26+I35+I46+I56+I72+I78</f>
        <v>1</v>
      </c>
    </row>
    <row r="81" spans="1:7" ht="18.75">
      <c r="A81" s="10"/>
      <c r="B81" s="11"/>
      <c r="C81" s="10"/>
      <c r="D81" s="12"/>
      <c r="E81" s="13"/>
      <c r="F81" s="14"/>
      <c r="G81" s="15"/>
    </row>
    <row r="82" spans="1:7" ht="18.75">
      <c r="A82" s="10"/>
      <c r="B82" s="11"/>
      <c r="C82" s="10"/>
      <c r="D82" s="12"/>
      <c r="E82" s="13"/>
      <c r="F82" s="14"/>
      <c r="G82" s="15"/>
    </row>
    <row r="83" spans="1:7" ht="15.75">
      <c r="A83" s="10"/>
      <c r="B83" s="68" t="s">
        <v>2</v>
      </c>
      <c r="C83" s="68"/>
      <c r="D83" s="68"/>
      <c r="E83" s="68"/>
      <c r="F83" s="68"/>
      <c r="G83" s="68"/>
    </row>
    <row r="84" spans="1:7" ht="15.75">
      <c r="A84" s="25"/>
      <c r="B84" s="26"/>
      <c r="C84" s="26"/>
      <c r="D84" s="26"/>
      <c r="E84" s="26"/>
      <c r="F84" s="26"/>
      <c r="G84" s="29"/>
    </row>
    <row r="85" spans="1:7" ht="15.75">
      <c r="A85" s="25"/>
      <c r="B85" s="68" t="s">
        <v>7</v>
      </c>
      <c r="C85" s="68"/>
      <c r="D85" s="68"/>
      <c r="E85" s="68"/>
      <c r="F85" s="68"/>
      <c r="G85" s="68"/>
    </row>
    <row r="86" spans="1:7" ht="15.75">
      <c r="A86" s="25"/>
      <c r="B86" s="29"/>
      <c r="C86" s="29"/>
      <c r="D86" s="29"/>
      <c r="E86" s="29"/>
      <c r="F86" s="29"/>
      <c r="G86" s="29"/>
    </row>
    <row r="87" spans="1:7" ht="15.75">
      <c r="A87" s="25"/>
      <c r="B87" s="68" t="s">
        <v>8</v>
      </c>
      <c r="C87" s="68"/>
      <c r="D87" s="68"/>
      <c r="E87" s="68"/>
      <c r="F87" s="68"/>
      <c r="G87" s="68"/>
    </row>
    <row r="88" spans="1:7" ht="15.75">
      <c r="A88" s="25"/>
      <c r="B88" s="29"/>
      <c r="C88" s="29"/>
      <c r="D88" s="29"/>
      <c r="E88" s="29"/>
      <c r="F88" s="29"/>
      <c r="G88" s="29"/>
    </row>
    <row r="89" spans="1:7" ht="15.75">
      <c r="A89" s="25"/>
      <c r="B89" s="68" t="s">
        <v>9</v>
      </c>
      <c r="C89" s="68"/>
      <c r="D89" s="68"/>
      <c r="E89" s="68"/>
      <c r="F89" s="68"/>
      <c r="G89" s="68"/>
    </row>
    <row r="90" spans="1:7" ht="15.75">
      <c r="A90" s="25"/>
      <c r="B90" s="29"/>
      <c r="C90" s="29"/>
      <c r="D90" s="29"/>
      <c r="E90" s="29"/>
      <c r="F90" s="29"/>
      <c r="G90" s="29"/>
    </row>
    <row r="91" spans="1:7" ht="15.75">
      <c r="A91" s="25"/>
      <c r="B91" s="68" t="s">
        <v>10</v>
      </c>
      <c r="C91" s="68"/>
      <c r="D91" s="68"/>
      <c r="E91" s="68"/>
      <c r="F91" s="68"/>
      <c r="G91" s="68"/>
    </row>
    <row r="92" spans="1:7" ht="15.75">
      <c r="A92" s="25"/>
      <c r="B92" s="28"/>
      <c r="C92" s="28"/>
      <c r="D92" s="28"/>
      <c r="E92" s="28"/>
      <c r="F92" s="28"/>
      <c r="G92" s="28"/>
    </row>
    <row r="93" spans="1:7" ht="15.75">
      <c r="A93" s="25"/>
      <c r="B93" s="68" t="s">
        <v>11</v>
      </c>
      <c r="C93" s="68"/>
      <c r="D93" s="68"/>
      <c r="E93" s="68"/>
      <c r="F93" s="68"/>
      <c r="G93" s="68"/>
    </row>
    <row r="94" spans="1:7" ht="15.75">
      <c r="A94" s="25"/>
      <c r="B94" s="29"/>
      <c r="C94" s="29"/>
      <c r="D94" s="29"/>
      <c r="E94" s="29"/>
      <c r="F94" s="29"/>
      <c r="G94" s="29"/>
    </row>
    <row r="95" spans="1:7" ht="15.75">
      <c r="A95" s="25"/>
      <c r="B95" s="29"/>
      <c r="C95" s="29"/>
      <c r="D95" s="29"/>
      <c r="E95" s="29"/>
      <c r="F95" s="29"/>
      <c r="G95" s="29"/>
    </row>
    <row r="96" spans="1:7" ht="15.75">
      <c r="A96" s="25"/>
      <c r="B96" s="68" t="s">
        <v>3</v>
      </c>
      <c r="C96" s="68"/>
      <c r="D96" s="68"/>
      <c r="E96" s="68"/>
      <c r="F96" s="68"/>
      <c r="G96" s="68"/>
    </row>
    <row r="97" spans="1:7" ht="15.75">
      <c r="A97" s="25"/>
      <c r="B97" s="29"/>
      <c r="C97" s="29"/>
      <c r="D97" s="29"/>
      <c r="E97" s="29"/>
      <c r="F97" s="29"/>
      <c r="G97" s="29"/>
    </row>
    <row r="98" spans="1:7" ht="15.75">
      <c r="A98" s="25"/>
      <c r="B98" s="68" t="s">
        <v>4</v>
      </c>
      <c r="C98" s="68"/>
      <c r="D98" s="68"/>
      <c r="E98" s="68"/>
      <c r="F98" s="68"/>
      <c r="G98" s="68"/>
    </row>
    <row r="99" spans="1:7" ht="15.75">
      <c r="A99" s="25"/>
      <c r="B99" s="71"/>
      <c r="C99" s="71"/>
      <c r="D99" s="71"/>
      <c r="E99" s="71"/>
      <c r="F99" s="30"/>
      <c r="G99" s="30"/>
    </row>
    <row r="100" spans="1:7" ht="15.75">
      <c r="A100" s="27"/>
      <c r="B100" s="69" t="s">
        <v>5</v>
      </c>
      <c r="C100" s="69"/>
      <c r="D100" s="69"/>
      <c r="E100" s="69"/>
      <c r="F100" s="69"/>
      <c r="G100" s="69"/>
    </row>
    <row r="101" spans="1:7" ht="15.75">
      <c r="A101" s="27"/>
      <c r="B101" s="31"/>
      <c r="C101" s="31"/>
      <c r="D101" s="31"/>
      <c r="E101" s="31"/>
      <c r="F101" s="31"/>
      <c r="G101" s="31"/>
    </row>
    <row r="102" spans="1:7" ht="15.75">
      <c r="B102" s="70" t="s">
        <v>72</v>
      </c>
      <c r="C102" s="70"/>
      <c r="D102" s="70"/>
      <c r="E102" s="70"/>
      <c r="F102" s="70"/>
      <c r="G102" s="70"/>
    </row>
    <row r="103" spans="1:7" ht="15.75">
      <c r="A103" s="24"/>
      <c r="B103" s="24"/>
      <c r="C103" s="24"/>
      <c r="D103" s="24"/>
      <c r="E103" s="24"/>
      <c r="F103" s="24"/>
      <c r="G103" s="24"/>
    </row>
    <row r="104" spans="1:7">
      <c r="A104" s="4"/>
      <c r="B104" s="5"/>
      <c r="C104" s="4"/>
      <c r="D104" s="6"/>
      <c r="E104" s="7"/>
      <c r="F104" s="3"/>
      <c r="G104" s="3"/>
    </row>
  </sheetData>
  <mergeCells count="39">
    <mergeCell ref="A80:G80"/>
    <mergeCell ref="A57:D57"/>
    <mergeCell ref="A72:D72"/>
    <mergeCell ref="A73:D73"/>
    <mergeCell ref="A78:D78"/>
    <mergeCell ref="A79:D79"/>
    <mergeCell ref="A18:I19"/>
    <mergeCell ref="A21:I21"/>
    <mergeCell ref="A22:A23"/>
    <mergeCell ref="B22:B23"/>
    <mergeCell ref="C22:C23"/>
    <mergeCell ref="D22:D23"/>
    <mergeCell ref="E22:E23"/>
    <mergeCell ref="F22:F23"/>
    <mergeCell ref="A26:D26"/>
    <mergeCell ref="A35:D35"/>
    <mergeCell ref="A36:D36"/>
    <mergeCell ref="A46:D46"/>
    <mergeCell ref="A47:D47"/>
    <mergeCell ref="A56:D56"/>
    <mergeCell ref="B83:G83"/>
    <mergeCell ref="B96:G96"/>
    <mergeCell ref="B98:G98"/>
    <mergeCell ref="B85:G85"/>
    <mergeCell ref="B100:G100"/>
    <mergeCell ref="B102:G102"/>
    <mergeCell ref="B87:G87"/>
    <mergeCell ref="B99:E99"/>
    <mergeCell ref="B89:G89"/>
    <mergeCell ref="B91:G91"/>
    <mergeCell ref="B93:G93"/>
    <mergeCell ref="A8:I8"/>
    <mergeCell ref="A9:I9"/>
    <mergeCell ref="A10:I10"/>
    <mergeCell ref="A12:I12"/>
    <mergeCell ref="A14:I14"/>
    <mergeCell ref="A16:I16"/>
    <mergeCell ref="A20:I20"/>
    <mergeCell ref="A27:D27"/>
  </mergeCells>
  <printOptions horizontalCentered="1"/>
  <pageMargins left="0.6692913385826772" right="0.51181102362204722" top="0.51181102362204722" bottom="0.35433070866141736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Ricardo Muniz</dc:creator>
  <cp:lastModifiedBy>licitacao</cp:lastModifiedBy>
  <cp:lastPrinted>2018-03-27T18:50:30Z</cp:lastPrinted>
  <dcterms:created xsi:type="dcterms:W3CDTF">2017-01-16T10:41:44Z</dcterms:created>
  <dcterms:modified xsi:type="dcterms:W3CDTF">2018-04-20T13:03:43Z</dcterms:modified>
</cp:coreProperties>
</file>