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 tabRatio="601" firstSheet="4" activeTab="4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RUA 14" sheetId="23" r:id="rId5"/>
    <sheet name="MEMORIA RUA SEBASTIAO AUGUSTO" sheetId="18" state="hidden" r:id="rId6"/>
    <sheet name="M Calculo" sheetId="20" state="hidden" r:id="rId7"/>
    <sheet name="Ruas Bambu Cerejeira e Macieira" sheetId="19" state="hidden" r:id="rId8"/>
    <sheet name="Ruas Bambu com Daniel" sheetId="22" state="hidden" r:id="rId9"/>
    <sheet name="Ruas Bambu com Daniel Parci (2)" sheetId="25" state="hidden" r:id="rId10"/>
  </sheets>
  <definedNames>
    <definedName name="_xlnm.Print_Area" localSheetId="1">'CRONOGRAMA POR RUA'!$A$1:$T$40</definedName>
    <definedName name="_xlnm.Print_Area" localSheetId="0">'RELAÇÃO DAS RUAS'!$A$1:$G$34</definedName>
    <definedName name="_xlnm.Print_Area" localSheetId="4">'RUA 14'!$A$7:$J$83</definedName>
    <definedName name="_xlnm.Print_Titles" localSheetId="4">'RUA 14'!$8:$11</definedName>
    <definedName name="_xlnm.Print_Titles" localSheetId="9">'Ruas Bambu com Daniel Parci (2)'!$3:$6</definedName>
  </definedNames>
  <calcPr calcId="145621"/>
</workbook>
</file>

<file path=xl/calcChain.xml><?xml version="1.0" encoding="utf-8"?>
<calcChain xmlns="http://schemas.openxmlformats.org/spreadsheetml/2006/main">
  <c r="I42" i="25" l="1"/>
  <c r="J42" i="25" s="1"/>
  <c r="I41" i="25"/>
  <c r="J41" i="25" s="1"/>
  <c r="I40" i="25"/>
  <c r="J40" i="25"/>
  <c r="I39" i="25"/>
  <c r="J39" i="25"/>
  <c r="I38" i="25"/>
  <c r="J38" i="25" s="1"/>
  <c r="I37" i="25"/>
  <c r="J37" i="25"/>
  <c r="I34" i="25"/>
  <c r="J34" i="25"/>
  <c r="I33" i="25"/>
  <c r="J33" i="25" s="1"/>
  <c r="I32" i="25"/>
  <c r="J32" i="25"/>
  <c r="I29" i="25"/>
  <c r="I28" i="25"/>
  <c r="I27" i="25"/>
  <c r="I26" i="25"/>
  <c r="I25" i="25"/>
  <c r="I23" i="25"/>
  <c r="I21" i="25"/>
  <c r="I20" i="25"/>
  <c r="I19" i="25"/>
  <c r="I17" i="25"/>
  <c r="I16" i="25"/>
  <c r="I15" i="25"/>
  <c r="I11" i="25"/>
  <c r="J11" i="25"/>
  <c r="I10" i="25"/>
  <c r="J10" i="25" s="1"/>
  <c r="G7" i="25"/>
  <c r="J35" i="25" l="1"/>
  <c r="J43" i="25"/>
  <c r="J12" i="25"/>
  <c r="M12" i="25" s="1"/>
  <c r="J29" i="25"/>
  <c r="J25" i="25"/>
  <c r="J26" i="25"/>
  <c r="J23" i="25"/>
  <c r="J15" i="25" l="1"/>
  <c r="J27" i="25"/>
  <c r="J28" i="25"/>
  <c r="J20" i="25"/>
  <c r="L29" i="25" l="1"/>
  <c r="M29" i="25" s="1"/>
  <c r="J21" i="25"/>
  <c r="J19" i="25"/>
  <c r="J16" i="25"/>
  <c r="J17" i="25"/>
  <c r="L23" i="25" l="1"/>
  <c r="M23" i="25" s="1"/>
  <c r="J30" i="25"/>
  <c r="J44" i="25" s="1"/>
  <c r="K12" i="25" l="1"/>
  <c r="K43" i="25"/>
  <c r="K35" i="25"/>
  <c r="K30" i="25"/>
  <c r="K44" i="25" l="1"/>
  <c r="I8" i="22" l="1"/>
  <c r="J8" i="22" s="1"/>
  <c r="I9" i="22"/>
  <c r="J9" i="22" s="1"/>
  <c r="G13" i="22"/>
  <c r="G14" i="22" s="1"/>
  <c r="I13" i="22"/>
  <c r="I14" i="22"/>
  <c r="I15" i="22"/>
  <c r="G17" i="22"/>
  <c r="G19" i="22" s="1"/>
  <c r="I17" i="22"/>
  <c r="I18" i="22"/>
  <c r="J18" i="22" s="1"/>
  <c r="I19" i="22"/>
  <c r="G21" i="22"/>
  <c r="I21" i="22"/>
  <c r="G23" i="22"/>
  <c r="I23" i="22"/>
  <c r="G24" i="22"/>
  <c r="I24" i="22"/>
  <c r="G25" i="22"/>
  <c r="G26" i="22" s="1"/>
  <c r="I25" i="22"/>
  <c r="I26" i="22"/>
  <c r="G27" i="22"/>
  <c r="I27" i="22"/>
  <c r="I30" i="22"/>
  <c r="J30" i="22" s="1"/>
  <c r="I31" i="22"/>
  <c r="J31" i="22" s="1"/>
  <c r="G32" i="22"/>
  <c r="I32" i="22"/>
  <c r="G35" i="22"/>
  <c r="I35" i="22"/>
  <c r="G36" i="22"/>
  <c r="I36" i="22"/>
  <c r="I37" i="22"/>
  <c r="J37" i="22" s="1"/>
  <c r="G38" i="22"/>
  <c r="I38" i="22"/>
  <c r="G39" i="22"/>
  <c r="I39" i="22"/>
  <c r="I40" i="22"/>
  <c r="J40" i="22" s="1"/>
  <c r="G8" i="19"/>
  <c r="I8" i="19"/>
  <c r="G9" i="19"/>
  <c r="I9" i="19"/>
  <c r="G13" i="19"/>
  <c r="G14" i="19" s="1"/>
  <c r="I13" i="19"/>
  <c r="I14" i="19"/>
  <c r="I15" i="19"/>
  <c r="G17" i="19"/>
  <c r="G19" i="19" s="1"/>
  <c r="I17" i="19"/>
  <c r="I18" i="19"/>
  <c r="J18" i="19" s="1"/>
  <c r="I19" i="19"/>
  <c r="G21" i="19"/>
  <c r="I21" i="19"/>
  <c r="G23" i="19"/>
  <c r="I23" i="19"/>
  <c r="G24" i="19"/>
  <c r="I24" i="19"/>
  <c r="G25" i="19"/>
  <c r="G26" i="19" s="1"/>
  <c r="I25" i="19"/>
  <c r="I26" i="19"/>
  <c r="G27" i="19"/>
  <c r="I27" i="19"/>
  <c r="I30" i="19"/>
  <c r="J30" i="19" s="1"/>
  <c r="I31" i="19"/>
  <c r="J31" i="19" s="1"/>
  <c r="G32" i="19"/>
  <c r="I32" i="19"/>
  <c r="G35" i="19"/>
  <c r="I35" i="19"/>
  <c r="J35" i="19" s="1"/>
  <c r="G36" i="19"/>
  <c r="I36" i="19"/>
  <c r="I37" i="19"/>
  <c r="J37" i="19" s="1"/>
  <c r="G38" i="19"/>
  <c r="I38" i="19"/>
  <c r="G39" i="19"/>
  <c r="I39" i="19"/>
  <c r="I40" i="19"/>
  <c r="J40" i="19" s="1"/>
  <c r="J13" i="22" l="1"/>
  <c r="J10" i="22"/>
  <c r="J17" i="22"/>
  <c r="J24" i="19"/>
  <c r="J38" i="19"/>
  <c r="J36" i="19"/>
  <c r="J41" i="19" s="1"/>
  <c r="J9" i="19"/>
  <c r="J32" i="22"/>
  <c r="J25" i="22"/>
  <c r="J23" i="22"/>
  <c r="J21" i="19"/>
  <c r="J17" i="19"/>
  <c r="J27" i="22"/>
  <c r="J39" i="22"/>
  <c r="J35" i="22"/>
  <c r="J33" i="19"/>
  <c r="J39" i="19"/>
  <c r="J32" i="19"/>
  <c r="J27" i="19"/>
  <c r="J26" i="19"/>
  <c r="J23" i="19"/>
  <c r="J8" i="19"/>
  <c r="J36" i="22"/>
  <c r="J41" i="22" s="1"/>
  <c r="J21" i="22"/>
  <c r="G15" i="19"/>
  <c r="J15" i="19" s="1"/>
  <c r="J14" i="19"/>
  <c r="J25" i="19"/>
  <c r="J13" i="19"/>
  <c r="J38" i="22"/>
  <c r="J29" i="22" s="1"/>
  <c r="J26" i="22"/>
  <c r="J19" i="22"/>
  <c r="J24" i="22"/>
  <c r="J19" i="19"/>
  <c r="J33" i="22"/>
  <c r="J29" i="19"/>
  <c r="G15" i="22"/>
  <c r="J15" i="22" s="1"/>
  <c r="J14" i="22"/>
  <c r="J10" i="19" l="1"/>
  <c r="J28" i="19"/>
  <c r="J42" i="19" s="1"/>
  <c r="K10" i="19" s="1"/>
  <c r="J28" i="22"/>
  <c r="J42" i="22" s="1"/>
  <c r="K10" i="22" s="1"/>
  <c r="K28" i="19"/>
  <c r="K33" i="19" l="1"/>
  <c r="K41" i="19"/>
  <c r="K41" i="22"/>
  <c r="K33" i="22"/>
  <c r="K28" i="22"/>
  <c r="K42" i="19" l="1"/>
  <c r="K42" i="22"/>
  <c r="M5" i="22" l="1"/>
  <c r="M7" i="22" l="1"/>
  <c r="M8" i="22"/>
  <c r="M6" i="22"/>
  <c r="M9" i="22" l="1"/>
  <c r="E28" i="20" l="1"/>
  <c r="E26" i="20"/>
  <c r="E27" i="20" s="1"/>
  <c r="E25" i="20"/>
  <c r="E23" i="20"/>
  <c r="E21" i="20"/>
  <c r="E22" i="20" s="1"/>
  <c r="E19" i="20"/>
  <c r="E20" i="20" s="1"/>
  <c r="E12" i="20"/>
  <c r="E14" i="20" s="1"/>
  <c r="E8" i="20"/>
  <c r="E9" i="20" s="1"/>
  <c r="E35" i="20" s="1"/>
  <c r="E10" i="20" l="1"/>
  <c r="E13" i="20"/>
  <c r="E11" i="20"/>
  <c r="B47" i="18" l="1"/>
  <c r="D47" i="18" s="1"/>
  <c r="F17" i="1" l="1"/>
  <c r="H17" i="1"/>
  <c r="M7" i="19" l="1"/>
  <c r="M5" i="19"/>
  <c r="I17" i="1"/>
  <c r="H20" i="1"/>
  <c r="B19" i="18"/>
  <c r="B18" i="18"/>
  <c r="B17" i="18"/>
  <c r="B13" i="18"/>
  <c r="B15" i="18" s="1"/>
  <c r="B7" i="18"/>
  <c r="B46" i="18" s="1"/>
  <c r="D46" i="18" s="1"/>
  <c r="M8" i="19" l="1"/>
  <c r="M6" i="19"/>
  <c r="I20" i="1"/>
  <c r="E9" i="18"/>
  <c r="F43" i="1"/>
  <c r="F21" i="1" l="1"/>
  <c r="F24" i="1"/>
  <c r="F16" i="1"/>
  <c r="F21" i="17"/>
  <c r="F25" i="17" s="1"/>
  <c r="F26" i="17" s="1"/>
  <c r="C59" i="18"/>
  <c r="B59" i="18"/>
  <c r="C57" i="18"/>
  <c r="D57" i="18" s="1"/>
  <c r="D56" i="18"/>
  <c r="B55" i="18"/>
  <c r="E55" i="18" s="1"/>
  <c r="B54" i="18"/>
  <c r="E54" i="18" s="1"/>
  <c r="B53" i="18"/>
  <c r="E53" i="18" s="1"/>
  <c r="B52" i="18"/>
  <c r="E52" i="18" s="1"/>
  <c r="D51" i="18"/>
  <c r="D50" i="18"/>
  <c r="B9" i="18"/>
  <c r="M9" i="19" l="1"/>
  <c r="F25" i="1"/>
  <c r="F26" i="1" s="1"/>
  <c r="F27" i="1"/>
  <c r="D48" i="18"/>
  <c r="B22" i="18"/>
  <c r="B24" i="18" s="1"/>
  <c r="B10" i="18"/>
  <c r="E56" i="18"/>
  <c r="D59" i="18"/>
  <c r="B58" i="18"/>
  <c r="E58" i="18" s="1"/>
  <c r="B33" i="18" l="1"/>
  <c r="B35" i="18" s="1"/>
  <c r="B27" i="18"/>
  <c r="B30" i="18" s="1"/>
  <c r="B38" i="18" s="1"/>
  <c r="B40" i="18" s="1"/>
  <c r="H47" i="17" l="1"/>
  <c r="I47" i="17" s="1"/>
  <c r="H46" i="17"/>
  <c r="H45" i="17"/>
  <c r="H44" i="17"/>
  <c r="H43" i="17"/>
  <c r="H42" i="17"/>
  <c r="H39" i="17"/>
  <c r="H38" i="17"/>
  <c r="H37" i="17"/>
  <c r="I35" i="17"/>
  <c r="H33" i="17"/>
  <c r="I33" i="17" s="1"/>
  <c r="H32" i="17"/>
  <c r="I32" i="17" s="1"/>
  <c r="I30" i="17"/>
  <c r="H28" i="17"/>
  <c r="I28" i="17" s="1"/>
  <c r="H27" i="17"/>
  <c r="I27" i="17" s="1"/>
  <c r="H26" i="17"/>
  <c r="I26" i="17" s="1"/>
  <c r="H25" i="17"/>
  <c r="I25" i="17" s="1"/>
  <c r="H24" i="17"/>
  <c r="I24" i="17" s="1"/>
  <c r="H23" i="17"/>
  <c r="I23" i="17" s="1"/>
  <c r="H21" i="17"/>
  <c r="I21" i="17" s="1"/>
  <c r="H20" i="17"/>
  <c r="I20" i="17" s="1"/>
  <c r="I17" i="17"/>
  <c r="H15" i="17"/>
  <c r="I15" i="17" s="1"/>
  <c r="H13" i="17"/>
  <c r="I13" i="17" s="1"/>
  <c r="H12" i="17"/>
  <c r="I12" i="17" s="1"/>
  <c r="H11" i="17"/>
  <c r="I11" i="17" s="1"/>
  <c r="H10" i="17"/>
  <c r="I10" i="17" s="1"/>
  <c r="H8" i="17"/>
  <c r="I45" i="17" l="1"/>
  <c r="I8" i="17"/>
  <c r="I16" i="17" s="1"/>
  <c r="I43" i="17"/>
  <c r="I38" i="17"/>
  <c r="I42" i="17"/>
  <c r="I44" i="17"/>
  <c r="I37" i="17"/>
  <c r="I39" i="17"/>
  <c r="I46" i="17"/>
  <c r="I29" i="17"/>
  <c r="I34" i="17"/>
  <c r="I48" i="17" l="1"/>
  <c r="I40" i="17"/>
  <c r="I49" i="17" l="1"/>
  <c r="F3" i="10" l="1"/>
  <c r="D4" i="10"/>
  <c r="K21" i="12" l="1"/>
  <c r="G13" i="12"/>
  <c r="S13" i="12" s="1"/>
  <c r="F4" i="10"/>
  <c r="S21" i="12" l="1"/>
  <c r="G19" i="12" l="1"/>
  <c r="S19" i="12" s="1"/>
  <c r="H43" i="1" l="1"/>
  <c r="I43" i="1" s="1"/>
  <c r="I44" i="1" s="1"/>
  <c r="H35" i="1"/>
  <c r="I35" i="1" s="1"/>
  <c r="H34" i="1"/>
  <c r="I34" i="1" s="1"/>
  <c r="H33" i="1"/>
  <c r="I33" i="1" s="1"/>
  <c r="H32" i="1"/>
  <c r="I32" i="1" s="1"/>
  <c r="H31" i="1"/>
  <c r="H30" i="1"/>
  <c r="H40" i="1"/>
  <c r="I40" i="1" s="1"/>
  <c r="H39" i="1"/>
  <c r="I39" i="1" s="1"/>
  <c r="H38" i="1"/>
  <c r="H12" i="1"/>
  <c r="H11" i="1"/>
  <c r="H26" i="1"/>
  <c r="H25" i="1"/>
  <c r="H24" i="1"/>
  <c r="H21" i="1"/>
  <c r="H27" i="1"/>
  <c r="H16" i="1"/>
  <c r="H15" i="1"/>
  <c r="H8" i="1"/>
  <c r="I8" i="1" s="1"/>
  <c r="I9" i="1" s="1"/>
  <c r="I30" i="1" l="1"/>
  <c r="I31" i="1"/>
  <c r="I36" i="1" l="1"/>
  <c r="I16" i="1"/>
  <c r="I15" i="1"/>
  <c r="I18" i="1" l="1"/>
  <c r="I11" i="1"/>
  <c r="I12" i="1"/>
  <c r="I38" i="1"/>
  <c r="I41" i="1" s="1"/>
  <c r="I13" i="1" l="1"/>
  <c r="I27" i="1"/>
  <c r="I24" i="1"/>
  <c r="I21" i="1"/>
  <c r="I22" i="1" s="1"/>
  <c r="I25" i="1" l="1"/>
  <c r="I26" i="1" l="1"/>
  <c r="I28" i="1" s="1"/>
  <c r="I45" i="1" l="1"/>
  <c r="G3" i="10" l="1"/>
  <c r="C6" i="12" s="1"/>
  <c r="S6" i="12" s="1"/>
  <c r="J44" i="1"/>
  <c r="J41" i="1"/>
  <c r="J18" i="1"/>
  <c r="J9" i="1"/>
  <c r="J36" i="1"/>
  <c r="J22" i="1"/>
  <c r="J13" i="1"/>
  <c r="J28" i="1"/>
  <c r="G17" i="12"/>
  <c r="S17" i="12" s="1"/>
  <c r="C26" i="12" l="1"/>
  <c r="J45" i="1"/>
  <c r="G11" i="12"/>
  <c r="G15" i="12" l="1"/>
  <c r="S15" i="12" s="1"/>
  <c r="G26" i="12"/>
  <c r="S11" i="12"/>
  <c r="O23" i="12" l="1"/>
  <c r="S23" i="12" s="1"/>
  <c r="K23" i="12"/>
  <c r="K26" i="12" s="1"/>
  <c r="O25" i="12" l="1"/>
  <c r="G4" i="10"/>
  <c r="I19" i="10" s="1"/>
  <c r="O26" i="12" l="1"/>
  <c r="S25" i="12"/>
  <c r="S26" i="12" l="1"/>
  <c r="S27" i="12" s="1"/>
  <c r="T25" i="12" s="1"/>
  <c r="T26" i="12" l="1"/>
  <c r="T13" i="12"/>
  <c r="T21" i="12"/>
  <c r="T19" i="12"/>
  <c r="C27" i="12"/>
  <c r="T6" i="12"/>
  <c r="T17" i="12"/>
  <c r="T15" i="12"/>
  <c r="T11" i="12"/>
  <c r="G27" i="12"/>
  <c r="T23" i="12"/>
  <c r="K27" i="12"/>
  <c r="O27" i="12"/>
  <c r="T27" i="12" l="1"/>
</calcChain>
</file>

<file path=xl/sharedStrings.xml><?xml version="1.0" encoding="utf-8"?>
<sst xmlns="http://schemas.openxmlformats.org/spreadsheetml/2006/main" count="1189" uniqueCount="362">
  <si>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</si>
  <si>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</si>
  <si>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</si>
  <si>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</si>
  <si>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</si>
  <si>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</si>
  <si>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</si>
  <si>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</si>
  <si>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</si>
  <si>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</si>
  <si>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</si>
  <si>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</si>
  <si>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</si>
  <si>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</si>
  <si>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</si>
  <si>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</si>
  <si>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</si>
  <si>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</si>
  <si>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</si>
  <si>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</si>
  <si>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</si>
  <si>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</si>
  <si>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</si>
  <si>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</si>
  <si>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</si>
  <si>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</si>
  <si>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</si>
  <si>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</si>
  <si>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</si>
  <si>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</si>
  <si>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</si>
  <si>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</si>
  <si>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</si>
  <si>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</si>
  <si>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</si>
  <si>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</si>
  <si>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</si>
  <si>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</si>
  <si>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</si>
  <si>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</si>
  <si>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</si>
  <si>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</si>
  <si>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</si>
  <si>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</si>
  <si>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</si>
  <si>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</si>
  <si>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</si>
  <si>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</si>
  <si>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</si>
  <si>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</si>
  <si>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</si>
  <si>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</si>
  <si>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</si>
  <si>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</si>
  <si>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</si>
  <si>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</si>
  <si>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</si>
  <si>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</si>
  <si>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</si>
  <si>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</si>
  <si>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</si>
  <si>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</si>
  <si>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</si>
  <si>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</si>
  <si>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</si>
  <si>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</si>
  <si>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</si>
  <si>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</si>
  <si>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</si>
  <si>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</si>
  <si>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</si>
  <si>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</si>
  <si>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</si>
  <si>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</si>
  <si>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</si>
  <si>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</si>
  <si>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</si>
  <si>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</si>
  <si>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</si>
  <si>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</si>
  <si>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</si>
  <si>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</si>
  <si>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</si>
  <si>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</si>
  <si>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</si>
  <si>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</si>
  <si>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</si>
  <si>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</si>
  <si>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</si>
  <si>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</si>
  <si>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</si>
  <si>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</si>
  <si>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</si>
  <si>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</si>
  <si>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</si>
  <si>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</si>
  <si>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</si>
  <si>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</si>
  <si>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</si>
  <si>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</si>
  <si>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</si>
  <si>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</si>
  <si>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</si>
  <si>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</si>
  <si>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</si>
  <si>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</si>
  <si>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</si>
  <si>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</si>
  <si>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</si>
  <si>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</si>
  <si>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</si>
  <si>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</si>
  <si>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</si>
  <si>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</si>
  <si>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</si>
  <si>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</si>
  <si>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</si>
  <si>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</si>
  <si>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</si>
  <si>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</si>
  <si>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</si>
  <si>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</si>
  <si>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</si>
  <si>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</si>
  <si>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</si>
  <si>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</si>
  <si>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</si>
  <si>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</si>
  <si>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</si>
  <si>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</si>
  <si>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</si>
  <si>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</si>
  <si>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</si>
  <si>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</si>
  <si>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</si>
  <si>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</si>
  <si>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</si>
  <si>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</si>
  <si>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</si>
  <si>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</si>
  <si>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</si>
  <si>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</si>
  <si>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</si>
  <si>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</si>
  <si>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</si>
  <si>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</si>
  <si>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</si>
  <si>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</si>
  <si>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</si>
  <si>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</si>
  <si>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</si>
  <si>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</si>
  <si>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</si>
  <si>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</si>
  <si>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</si>
  <si>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</si>
  <si>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</si>
  <si>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</si>
  <si>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</si>
  <si>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</si>
  <si>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</si>
  <si>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</si>
  <si>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</si>
  <si>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</si>
  <si>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</si>
  <si>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</si>
  <si>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</si>
  <si>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</si>
  <si>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</si>
  <si>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</si>
  <si>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</si>
  <si>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</si>
  <si>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</si>
  <si>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</si>
  <si>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</si>
  <si>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</si>
  <si>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</si>
  <si>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</si>
  <si>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</si>
  <si>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</si>
  <si>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</si>
  <si>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</si>
  <si>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</si>
  <si>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</si>
  <si>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</si>
  <si>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</si>
  <si>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</si>
  <si>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</si>
  <si>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</si>
  <si>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</si>
  <si>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</si>
  <si>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</si>
  <si>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</si>
  <si>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</si>
  <si>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</si>
  <si>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</si>
  <si>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</si>
  <si>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</si>
  <si>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</si>
  <si>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</si>
  <si>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</si>
  <si>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</si>
  <si>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</si>
  <si>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</si>
  <si>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</si>
  <si>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</si>
  <si>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</si>
  <si>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</si>
  <si>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</si>
  <si>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</si>
  <si>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</si>
  <si>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</si>
  <si>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</si>
  <si>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</si>
  <si>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</si>
  <si>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</si>
  <si>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</si>
  <si>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</si>
  <si>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</si>
  <si>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</si>
  <si>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</si>
  <si>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</si>
  <si>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</si>
  <si>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</si>
  <si>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</si>
  <si>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</si>
  <si>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</si>
  <si>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</si>
  <si>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</si>
  <si>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</si>
  <si>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</si>
  <si>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</si>
  <si>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</si>
  <si>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</si>
  <si>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</si>
  <si>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</si>
  <si>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</si>
  <si>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</si>
  <si>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</si>
  <si>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</si>
  <si>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</si>
  <si>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</si>
  <si>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</si>
  <si>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</si>
  <si>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</si>
  <si>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</si>
  <si>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</si>
  <si>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</si>
  <si>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</si>
  <si>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</si>
  <si>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</si>
  <si>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</si>
  <si>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</si>
  <si>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</si>
  <si>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</si>
  <si>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</si>
  <si>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</si>
  <si>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</si>
  <si>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</si>
  <si>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</si>
  <si>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</si>
  <si>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</si>
  <si>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</si>
  <si>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</si>
  <si>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</si>
  <si>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</si>
  <si>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</si>
  <si>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</si>
  <si>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</si>
  <si>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</si>
  <si>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</si>
  <si>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</si>
  <si>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</si>
  <si>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</si>
  <si>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</si>
  <si>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</si>
  <si>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</si>
  <si>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</si>
  <si>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</si>
  <si>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</si>
  <si>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C/BDI 26,75%</t>
  </si>
  <si>
    <t>UNID.</t>
  </si>
  <si>
    <t>LASTRO DE BRITA (ESPESSURA=0,04 m).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</si>
  <si>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</si>
  <si>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</si>
  <si>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</si>
  <si>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</si>
  <si>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</si>
  <si>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</si>
  <si>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CAMADA DE ROLAMENTO</t>
  </si>
  <si>
    <t>SUBSTITUIÇÃO DE SOLO</t>
  </si>
  <si>
    <t>ESCAVACAO E CARGA MATERIAL 1A CATEGORIA, UTILIZANDO TRATOR DE ESTEIRAS DE 110 A 160HP COM LAMINA, PESO OPERACIONAL * 13T E PA CARREGADEIRA COM 170 HP</t>
  </si>
  <si>
    <t>ABERTURA E PREPARO DE CAIXA ATÉ 40CM, COMPACTACAO DO SUBLEITO MÍNIMO DE 95% PN E TRANSPORTE ATÉ O RAIO DE 1,0 KM</t>
  </si>
  <si>
    <t>54.01.030</t>
  </si>
  <si>
    <t>EXECUÇÃO DE PASSEIO (CALÇADA) OU PISO DE CONCRETO COM CONCRETO MOLDADO IN LOCO, USINADO, ACABAMENTO CONVENCIONAL, NÃO ARMADO. AF_07/2016</t>
  </si>
  <si>
    <t>SINALIZAÇÃO</t>
  </si>
  <si>
    <t>97.05.100</t>
  </si>
  <si>
    <t>SINALIZAÇÃO VERTICAL EM PLACA DE AÇO GALVANIZADA COM PINTURA EM ESMALTE SINTÉTICO</t>
  </si>
  <si>
    <t>46.08.050</t>
  </si>
  <si>
    <t>TUBO AÇO GALVANIZADO SEM COSTURA SCHEDULE 40, DN = 2", INCLUSIVE CONEXÕES</t>
  </si>
  <si>
    <t>DRENAGEM</t>
  </si>
  <si>
    <t>49.12.030</t>
  </si>
  <si>
    <t>BOCA DE LOBO DUPLA TIPO PMSP, COM TAMPA DE CONCRETO</t>
  </si>
  <si>
    <t>ESCAVACAO MECANICA DE VALA EM MATERIAL DE 2A. CATEGORIA ATE 2 M DE PROFUNDIDADE COM UTILIZACAO DE ESCAVADEIRA HIDRAULICA</t>
  </si>
  <si>
    <t>TUBO DE CONCRETO PARA REDES COLETORAS DE ÁGUAS PLUVIAIS, DIÂMETRO DE 400 MM, JUNTA RÍGIDA, INSTALADO EM LOCAL COM BAIXO NÍVEL DE INTERFERÊNCIAS - FORNECIMENTO E ASSENTAMENTO. AF_12/2015</t>
  </si>
  <si>
    <t>TUBO DE CONCRETO PARA REDES COLETORAS DE ÁGUAS PLUVIAIS, DIÂMETRO DE 600 MM, JUNTA RÍGIDA, INSTALADO EM LOCAL COM BAIXO NÍVEL DE INTERFERÊNCIAS - FORNECIMENTO E ASSENTAMENTO. AF_12/2015</t>
  </si>
  <si>
    <t>EXECUÇÃO DE SARJETÃO DE CONCRETO USINADO, MOLDADA IN LOCO EM TRECHO RETO, 100 CM BASE X 20 CM ALTURA. AF_06/2016</t>
  </si>
  <si>
    <t>5.8</t>
  </si>
  <si>
    <t>5.9</t>
  </si>
  <si>
    <t>BOCA P/BUEIRO SIMPLES TUBULAR D=0,40M EM CONCRETO CICLOPICO, INCLUINDO FORMAS, ESCAVACAO, REATERRO E MATERIAIS, EXCLUINDO MATERIAL REATERRO JAZIDA E TRANSPORTE</t>
  </si>
  <si>
    <t>BOCA P/BUEIRO SIMPLES TUBULAR D=0,60M EM CONCRETO CICLOPICO, INCLUINDO FORMAS, ESCAVACAO, REATERRO E MATERIAIS, EXCLUINDO MATERIAL REATERRO JAZIDA E TRANSPORTE</t>
  </si>
  <si>
    <t>73856/001</t>
  </si>
  <si>
    <t>73856/002</t>
  </si>
  <si>
    <t>BOCA DE LOBO SIMPLES TIPO PMSP, COM TAMPA DE CONCRETO</t>
  </si>
  <si>
    <t>49.12.010</t>
  </si>
  <si>
    <t>5.10</t>
  </si>
  <si>
    <t>5.11</t>
  </si>
  <si>
    <t>5.12</t>
  </si>
  <si>
    <t>TUBO DE CONCRETO PARA REDES COLETORAS DE ÁGUAS PLUVIAIS, DIÂMETRO DE 800 MM, JUNTA RÍGIDA, INSTALADO EM LOCAL COM BAIXO NÍVEL DE INTERFERÊNCIAS - FORNECIMENTO E ASSENTAMENTO. AF_12/2015</t>
  </si>
  <si>
    <t>BOCA P/BUEIRO SIMPLES TUBULAR D=0,80M EM CONCRETO CICLOPICO, INCLUINDO FORMAS, ESCAVACAO, REATERRO E MATERIAIS, EXCLUINDO MATERIAL REATERRO JAZIDA E TRANSPORTE</t>
  </si>
  <si>
    <t>73856/003</t>
  </si>
  <si>
    <t>PISO EM LADRILHO HIDRÁULICO PODOTÁTIL VÁRIAS CORES (25X25X2,5CM), ASSENTADO COM ARGAMASSA MISTA</t>
  </si>
  <si>
    <t>30.04.030</t>
  </si>
  <si>
    <t>TERRAPLANAGEM</t>
  </si>
  <si>
    <t xml:space="preserve">PAVIMENTAÇÃO </t>
  </si>
  <si>
    <t>LASTRO COM PREPARO DE FUNDO, LARGURA MAIOR OU IGUAL A 1,5 M, COM CAMADA DE BRITA, LANÇAMENTO MECANIZADO, EM LOCAL COM NÍVEL BAIXO DE INTERFERÊNCIA. AF_06/2016</t>
  </si>
  <si>
    <t xml:space="preserve">CALÇADA </t>
  </si>
  <si>
    <t>REATERRO MANUAL DE VALAS COM COMPACTAÇÃO MECANIZADA. AF_04/2016</t>
  </si>
  <si>
    <t>73856/004</t>
  </si>
  <si>
    <t>BOCA P/BUEIRO SIMPLES TUBULAR D=1,00M EM CONCRETO CICLOPICO, INCLUINDO FORMAS, ESCAVACAO, REATERRO E MATERIAIS, EXCLUINDO MATERIAL REATERRO JAZIDA E TRANSPORTE</t>
  </si>
  <si>
    <t>5.13</t>
  </si>
  <si>
    <t>5.14</t>
  </si>
  <si>
    <t>CAIAÇÃO EM MEIO FIO</t>
  </si>
  <si>
    <t>54.01.010</t>
  </si>
  <si>
    <t>REGULARIZAÇÃO E COMPACTAÇÃO MECANIZADA DE SUPERFÍCIE, SEM CONTROLE DO PROCTOR NORMAL</t>
  </si>
  <si>
    <t>TRANSPORTE COM CAMINHÃO BASCULANTE DE 10 M3, EM VIA URBANA PAVIMENTADA, DMT ACIMA DE 30KM (UNIDADE: M3XKM). AF_04/2016</t>
  </si>
  <si>
    <t>M³xKM</t>
  </si>
  <si>
    <t>CONCRETO CICLOPICO FCK=10MPA 30% PEDRA DE MAO INCLUSIVE LANCAMENTO (MURO DE ARRIMO)</t>
  </si>
  <si>
    <t>GUIA (MEIO-FIO) E SARJETA CONJUGADOS DE CONCRETO, MOLDADA IN LOCO EM TRECHO RETO COM EXTRUSORA, 45 CM BASE (15 CM BASE DA GUIA + 30 CM BASE DA SARJETA) X 22 CM ALTURA. AF_06/2016</t>
  </si>
  <si>
    <t>LEVANTAMENTO DE PV</t>
  </si>
  <si>
    <t>4.7</t>
  </si>
  <si>
    <t>EVERTON DIEGO M. PAULINO</t>
  </si>
  <si>
    <t>ENGENHEIRO CIVIL - CREA/SP: 5061470477</t>
  </si>
  <si>
    <t>ESPALHAMENTO DE MATERIAL COM TRATOR DE ESTEIRAS. AF_11/2019</t>
  </si>
  <si>
    <t>REGULARIZAÇÃO E COMPACTAÇÃO DE SUBLEITO DE SOLO PREDOMINANTEMENTE ARGILOSO. AF_11/2019</t>
  </si>
  <si>
    <t>100576</t>
  </si>
  <si>
    <t>EXECUÇÃO DE PAVIMENTO COM APLICAÇÃO DE CONCRETO ASFÁLTICO, CAMADA DE ROLAMENTO - EXCLUSIVE CARGA E TRANSPORTE. AF_11/2019</t>
  </si>
  <si>
    <t>SINAPI/JUN/20</t>
  </si>
  <si>
    <t>CPOS/MAR/20</t>
  </si>
  <si>
    <t xml:space="preserve">FONTE: TABELA SINAPI COM DESONERAÇÃO DE JUNHO/2020 E CPOS MARÇO/2020 - BDI: 26,75% </t>
  </si>
  <si>
    <r>
      <t xml:space="preserve">LOCAL: </t>
    </r>
    <r>
      <rPr>
        <sz val="12"/>
        <rFont val="Arial"/>
        <family val="2"/>
      </rPr>
      <t>RUA 14 - JARDIM PAULISTANO - REGISTRO/SP</t>
    </r>
  </si>
  <si>
    <r>
      <t>OBRA:</t>
    </r>
    <r>
      <rPr>
        <sz val="12"/>
        <rFont val="Arial"/>
        <family val="2"/>
      </rPr>
      <t xml:space="preserve"> PAVIMENTAÇÃO ASFÁLTICA E OBRAS COMPLEMENTARES, TAIS COMO CONFECÇAO DE GUIAS E SARJETAS, CALÇADA, DRENAGEM E SINALIZAÇÃO.</t>
    </r>
  </si>
  <si>
    <t>PLACA DE OBRA (PARA CONSTRUCAO CIVIL) EM CHAPA GALVANIZADA *N. 22*, ADESIVADA, DE *2,0 X 1,125* M</t>
  </si>
  <si>
    <t>PLANTIO DE GRAMA EM PLACAS. AF_05/2018</t>
  </si>
  <si>
    <t>EXECUÇÃO DE IMPRIMAÇÃO COM ASFALTO DILUÍDO CM-30. AF_11/2019</t>
  </si>
  <si>
    <t>EXECUÇÃO E COMPACTAÇÃO DE BASE E OU SUB BASE PARA PAVIMENTAÇÃO DE BRITA GRADUADA SIMPLES - EXCLUSIVE CARGA E TRANSPORTE. AF_11/2019</t>
  </si>
  <si>
    <t>EXECUÇÃO DE PINTURA DE LIGAÇÃO COM EMULSÃO ASFÁLTICA RR-2C. AF_11/2019</t>
  </si>
  <si>
    <t>TUBO DE CONCRETO PARA REDES COLETORAS DE ÁGUAS PLUVIAIS, DIÂMETRO DE 1000 MM, JUNTA RÍGIDA, INSTALADO EM LOCAL COM BAIXO NÍVEL DE INTERFERÊNCIAS - FORNECIMENTO E ASSENTAMENTO. AF_12/2015</t>
  </si>
  <si>
    <t>PLACA DE ACO ESMALTADA PARA  IDENTIFICACAO DE RUA, *45 CM X 20* CM</t>
  </si>
  <si>
    <t>REGISTRO, 17 DE AGOSTO DE 2020.</t>
  </si>
  <si>
    <t>OBJETO: Contratação de empresa especializada para a Construção de Centro de Convivência de Crianças, Adolescentes e Idosos, objetivando a execução de ações relativas ao Programa Estruturação da Rede de Serviços do Sistema Único de Assistência Social (SUAS), a ser pago por meio do Contrato de Repasse nº 884095/2019/MCIDADANIA/CAIXA. Secretaria Municipal de Planejamento Urbano e Obras</t>
  </si>
  <si>
    <t>ANEXO I - PLANILHA DE ORÇAMENTO - TOMADA DE PREÇOS Nº 002/2021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</si>
</sst>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6" formatCode="0.0%"/>
    <numFmt numFmtId="167" formatCode="0.00;[Red]0.0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sz val="10"/>
      <name val="Helv"/>
      <charset val="204"/>
    </font>
    <font>
      <b/>
      <sz val="12"/>
      <color theme="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43" fillId="0" borderId="0"/>
    <xf numFmtId="0" fontId="4" fillId="0" borderId="0"/>
    <xf numFmtId="0" fontId="2" fillId="0" borderId="0" applyNumberFormat="0" applyFill="0" applyBorder="0" applyAlignment="0" applyProtection="0"/>
    <xf numFmtId="0" fontId="45" fillId="0" borderId="0"/>
  </cellStyleXfs>
  <cellXfs count="402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6" fontId="3" fillId="0" borderId="0" xfId="7" applyNumberFormat="1" applyFont="1" applyBorder="1" applyAlignment="1">
      <alignment horizontal="right" vertical="center"/>
    </xf>
    <xf numFmtId="166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6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6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7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10" fontId="12" fillId="9" borderId="2" xfId="1" applyNumberFormat="1" applyFont="1" applyFill="1" applyBorder="1" applyAlignment="1">
      <alignment horizontal="center"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10" fontId="12" fillId="9" borderId="1" xfId="1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10" fontId="12" fillId="9" borderId="2" xfId="1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10" fontId="12" fillId="8" borderId="1" xfId="1" applyNumberFormat="1" applyFont="1" applyFill="1" applyBorder="1" applyAlignment="1">
      <alignment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4" fontId="11" fillId="3" borderId="1" xfId="8" applyNumberFormat="1" applyFont="1" applyFill="1" applyBorder="1" applyAlignment="1">
      <alignment horizontal="right" vertical="center" wrapText="1"/>
    </xf>
    <xf numFmtId="0" fontId="12" fillId="9" borderId="6" xfId="1" applyFont="1" applyFill="1" applyBorder="1" applyAlignment="1">
      <alignment vertical="center" wrapText="1"/>
    </xf>
    <xf numFmtId="0" fontId="12" fillId="9" borderId="7" xfId="1" applyFont="1" applyFill="1" applyBorder="1" applyAlignment="1">
      <alignment vertical="center" wrapText="1"/>
    </xf>
    <xf numFmtId="0" fontId="12" fillId="9" borderId="8" xfId="1" applyFont="1" applyFill="1" applyBorder="1" applyAlignment="1">
      <alignment vertical="center" wrapText="1"/>
    </xf>
    <xf numFmtId="0" fontId="12" fillId="9" borderId="10" xfId="1" applyFont="1" applyFill="1" applyBorder="1" applyAlignment="1">
      <alignment vertical="center" wrapText="1"/>
    </xf>
    <xf numFmtId="0" fontId="12" fillId="9" borderId="11" xfId="1" applyFont="1" applyFill="1" applyBorder="1" applyAlignment="1">
      <alignment vertical="center" wrapText="1"/>
    </xf>
    <xf numFmtId="0" fontId="12" fillId="9" borderId="12" xfId="1" applyFont="1" applyFill="1" applyBorder="1" applyAlignment="1">
      <alignment vertical="center" wrapText="1"/>
    </xf>
    <xf numFmtId="164" fontId="11" fillId="8" borderId="1" xfId="8" applyNumberFormat="1" applyFont="1" applyFill="1" applyBorder="1" applyAlignment="1">
      <alignment horizontal="right" vertical="center" wrapText="1"/>
    </xf>
    <xf numFmtId="0" fontId="12" fillId="8" borderId="16" xfId="1" applyFont="1" applyFill="1" applyBorder="1" applyAlignment="1">
      <alignment horizontal="center" vertical="center" wrapText="1"/>
    </xf>
    <xf numFmtId="10" fontId="12" fillId="8" borderId="17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center" wrapText="1"/>
    </xf>
    <xf numFmtId="10" fontId="12" fillId="0" borderId="17" xfId="1" applyNumberFormat="1" applyFont="1" applyFill="1" applyBorder="1" applyAlignment="1">
      <alignment vertical="center" wrapText="1"/>
    </xf>
    <xf numFmtId="10" fontId="12" fillId="9" borderId="17" xfId="1" applyNumberFormat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center" vertical="center" wrapText="1"/>
    </xf>
    <xf numFmtId="10" fontId="12" fillId="2" borderId="17" xfId="1" applyNumberFormat="1" applyFont="1" applyFill="1" applyBorder="1" applyAlignment="1">
      <alignment vertical="center" wrapText="1"/>
    </xf>
    <xf numFmtId="0" fontId="11" fillId="3" borderId="16" xfId="1" applyFont="1" applyFill="1" applyBorder="1" applyAlignment="1">
      <alignment horizontal="center" vertical="center" wrapText="1"/>
    </xf>
    <xf numFmtId="10" fontId="11" fillId="3" borderId="17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center" vertical="center" wrapText="1"/>
    </xf>
    <xf numFmtId="10" fontId="6" fillId="3" borderId="17" xfId="1" applyNumberFormat="1" applyFont="1" applyFill="1" applyBorder="1" applyAlignment="1">
      <alignment vertical="center" wrapText="1"/>
    </xf>
    <xf numFmtId="43" fontId="11" fillId="0" borderId="17" xfId="8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4" fillId="9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0" fontId="13" fillId="0" borderId="0" xfId="1" applyFont="1" applyBorder="1" applyAlignment="1">
      <alignment vertical="top"/>
    </xf>
    <xf numFmtId="0" fontId="23" fillId="0" borderId="0" xfId="0" applyFont="1" applyBorder="1" applyAlignment="1"/>
    <xf numFmtId="0" fontId="13" fillId="0" borderId="0" xfId="1" applyFont="1" applyFill="1" applyBorder="1" applyAlignment="1"/>
    <xf numFmtId="10" fontId="11" fillId="0" borderId="1" xfId="1" applyNumberFormat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right" vertical="center" wrapText="1"/>
    </xf>
    <xf numFmtId="4" fontId="12" fillId="0" borderId="0" xfId="8" applyNumberFormat="1" applyFont="1" applyFill="1" applyBorder="1" applyAlignment="1">
      <alignment vertical="center" wrapText="1"/>
    </xf>
    <xf numFmtId="10" fontId="12" fillId="0" borderId="0" xfId="1" applyNumberFormat="1" applyFont="1" applyFill="1" applyBorder="1" applyAlignment="1">
      <alignment vertical="center" wrapText="1"/>
    </xf>
    <xf numFmtId="0" fontId="12" fillId="10" borderId="1" xfId="1" applyFont="1" applyFill="1" applyBorder="1" applyAlignment="1">
      <alignment horizontal="center" vertical="center"/>
    </xf>
    <xf numFmtId="10" fontId="12" fillId="10" borderId="1" xfId="1" applyNumberFormat="1" applyFont="1" applyFill="1" applyBorder="1" applyAlignment="1">
      <alignment horizontal="center" vertical="center" wrapText="1"/>
    </xf>
    <xf numFmtId="0" fontId="12" fillId="11" borderId="1" xfId="1" applyFont="1" applyFill="1" applyBorder="1" applyAlignment="1">
      <alignment horizontal="center" vertical="center" wrapText="1"/>
    </xf>
    <xf numFmtId="43" fontId="11" fillId="11" borderId="1" xfId="8" applyFont="1" applyFill="1" applyBorder="1" applyAlignment="1">
      <alignment horizontal="right" vertical="center" wrapText="1"/>
    </xf>
    <xf numFmtId="4" fontId="12" fillId="11" borderId="1" xfId="8" applyNumberFormat="1" applyFont="1" applyFill="1" applyBorder="1" applyAlignment="1">
      <alignment vertical="center" wrapText="1"/>
    </xf>
    <xf numFmtId="10" fontId="12" fillId="11" borderId="1" xfId="1" applyNumberFormat="1" applyFont="1" applyFill="1" applyBorder="1" applyAlignment="1">
      <alignment vertical="center" wrapText="1"/>
    </xf>
    <xf numFmtId="0" fontId="11" fillId="11" borderId="1" xfId="1" applyFont="1" applyFill="1" applyBorder="1" applyAlignment="1">
      <alignment horizontal="center" vertical="center" wrapText="1"/>
    </xf>
    <xf numFmtId="4" fontId="11" fillId="11" borderId="1" xfId="8" applyNumberFormat="1" applyFont="1" applyFill="1" applyBorder="1" applyAlignment="1">
      <alignment vertical="center" wrapText="1"/>
    </xf>
    <xf numFmtId="4" fontId="12" fillId="11" borderId="1" xfId="8" applyNumberFormat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wrapText="1"/>
    </xf>
    <xf numFmtId="0" fontId="0" fillId="0" borderId="0" xfId="0" applyFill="1"/>
    <xf numFmtId="4" fontId="0" fillId="0" borderId="0" xfId="0" applyNumberFormat="1" applyFill="1"/>
    <xf numFmtId="0" fontId="0" fillId="0" borderId="0" xfId="0" applyFont="1" applyFill="1"/>
    <xf numFmtId="43" fontId="0" fillId="0" borderId="0" xfId="0" applyNumberFormat="1" applyFill="1"/>
    <xf numFmtId="43" fontId="9" fillId="0" borderId="0" xfId="1" applyNumberFormat="1" applyFont="1" applyFill="1" applyAlignment="1">
      <alignment vertical="center" wrapText="1"/>
    </xf>
    <xf numFmtId="0" fontId="2" fillId="0" borderId="0" xfId="1" applyFill="1" applyAlignment="1">
      <alignment vertical="top"/>
    </xf>
    <xf numFmtId="0" fontId="11" fillId="0" borderId="1" xfId="1" applyFont="1" applyFill="1" applyBorder="1" applyAlignment="1">
      <alignment horizontal="left" vertical="center" wrapText="1"/>
    </xf>
    <xf numFmtId="4" fontId="11" fillId="0" borderId="1" xfId="1" applyNumberFormat="1" applyFont="1" applyFill="1" applyBorder="1" applyAlignment="1">
      <alignment vertical="center" wrapText="1"/>
    </xf>
    <xf numFmtId="0" fontId="12" fillId="11" borderId="1" xfId="1" applyFont="1" applyFill="1" applyBorder="1" applyAlignment="1">
      <alignment vertical="center" wrapText="1"/>
    </xf>
    <xf numFmtId="4" fontId="12" fillId="11" borderId="1" xfId="1" applyNumberFormat="1" applyFont="1" applyFill="1" applyBorder="1" applyAlignment="1">
      <alignment vertical="center" wrapText="1"/>
    </xf>
    <xf numFmtId="43" fontId="11" fillId="0" borderId="1" xfId="1" applyNumberFormat="1" applyFont="1" applyFill="1" applyBorder="1" applyAlignment="1">
      <alignment vertical="center" wrapText="1"/>
    </xf>
    <xf numFmtId="0" fontId="12" fillId="0" borderId="7" xfId="1" applyFont="1" applyFill="1" applyBorder="1" applyAlignment="1">
      <alignment vertical="center" wrapText="1"/>
    </xf>
    <xf numFmtId="0" fontId="12" fillId="0" borderId="8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/>
    </xf>
    <xf numFmtId="2" fontId="44" fillId="0" borderId="0" xfId="1" applyNumberFormat="1" applyFont="1" applyFill="1" applyBorder="1" applyAlignment="1">
      <alignment horizontal="center" vertical="center"/>
    </xf>
    <xf numFmtId="10" fontId="12" fillId="11" borderId="1" xfId="1" applyNumberFormat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right"/>
    </xf>
    <xf numFmtId="0" fontId="11" fillId="0" borderId="1" xfId="1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right"/>
    </xf>
    <xf numFmtId="0" fontId="11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43" fontId="0" fillId="0" borderId="0" xfId="0" applyNumberFormat="1" applyFill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center" vertical="center" wrapText="1"/>
    </xf>
    <xf numFmtId="4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23" fillId="0" borderId="0" xfId="0" applyFont="1" applyBorder="1" applyAlignment="1">
      <alignment horizontal="center"/>
    </xf>
    <xf numFmtId="0" fontId="12" fillId="0" borderId="0" xfId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4" fontId="18" fillId="0" borderId="9" xfId="0" applyNumberFormat="1" applyFont="1" applyBorder="1" applyAlignment="1">
      <alignment horizontal="right" vertical="top"/>
    </xf>
    <xf numFmtId="4" fontId="24" fillId="0" borderId="1" xfId="0" applyNumberFormat="1" applyFont="1" applyFill="1" applyBorder="1" applyAlignment="1">
      <alignment horizontal="center"/>
    </xf>
    <xf numFmtId="10" fontId="22" fillId="0" borderId="1" xfId="7" applyNumberFormat="1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3" borderId="1" xfId="0" applyNumberFormat="1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top"/>
    </xf>
    <xf numFmtId="0" fontId="12" fillId="0" borderId="0" xfId="1" applyFont="1" applyFill="1" applyBorder="1" applyAlignment="1">
      <alignment horizontal="left" vertical="center" wrapText="1"/>
    </xf>
    <xf numFmtId="0" fontId="12" fillId="11" borderId="1" xfId="1" applyFont="1" applyFill="1" applyBorder="1" applyAlignment="1">
      <alignment horizontal="right" vertical="center" wrapText="1"/>
    </xf>
    <xf numFmtId="0" fontId="12" fillId="11" borderId="6" xfId="1" applyFont="1" applyFill="1" applyBorder="1" applyAlignment="1">
      <alignment horizontal="right" vertical="center" wrapText="1"/>
    </xf>
    <xf numFmtId="0" fontId="12" fillId="11" borderId="7" xfId="1" applyFont="1" applyFill="1" applyBorder="1" applyAlignment="1">
      <alignment horizontal="right" vertical="center" wrapText="1"/>
    </xf>
    <xf numFmtId="0" fontId="12" fillId="11" borderId="8" xfId="1" applyFont="1" applyFill="1" applyBorder="1" applyAlignment="1">
      <alignment horizontal="right" vertical="center" wrapText="1"/>
    </xf>
    <xf numFmtId="0" fontId="7" fillId="0" borderId="1" xfId="1" applyFont="1" applyBorder="1" applyAlignment="1">
      <alignment horizontal="center" vertical="center"/>
    </xf>
    <xf numFmtId="0" fontId="12" fillId="10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12" fillId="10" borderId="1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  <xf numFmtId="0" fontId="17" fillId="0" borderId="0" xfId="1" applyFont="1" applyBorder="1" applyAlignment="1">
      <alignment horizontal="center"/>
    </xf>
    <xf numFmtId="0" fontId="12" fillId="9" borderId="13" xfId="1" applyFont="1" applyFill="1" applyBorder="1" applyAlignment="1">
      <alignment horizontal="right" vertical="center" wrapText="1"/>
    </xf>
    <xf numFmtId="0" fontId="12" fillId="9" borderId="14" xfId="1" applyFont="1" applyFill="1" applyBorder="1" applyAlignment="1">
      <alignment horizontal="right" vertical="center" wrapText="1"/>
    </xf>
    <xf numFmtId="0" fontId="12" fillId="9" borderId="15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/>
    </xf>
    <xf numFmtId="0" fontId="12" fillId="9" borderId="6" xfId="1" applyFont="1" applyFill="1" applyBorder="1" applyAlignment="1">
      <alignment horizontal="right" vertical="center" wrapText="1"/>
    </xf>
    <xf numFmtId="0" fontId="12" fillId="9" borderId="7" xfId="1" applyFont="1" applyFill="1" applyBorder="1" applyAlignment="1">
      <alignment horizontal="right" vertical="center" wrapText="1"/>
    </xf>
    <xf numFmtId="0" fontId="12" fillId="9" borderId="8" xfId="1" applyFont="1" applyFill="1" applyBorder="1" applyAlignment="1">
      <alignment horizontal="right" vertical="center" wrapText="1"/>
    </xf>
    <xf numFmtId="0" fontId="12" fillId="9" borderId="10" xfId="1" applyFont="1" applyFill="1" applyBorder="1" applyAlignment="1">
      <alignment horizontal="right" vertical="center" wrapText="1"/>
    </xf>
    <xf numFmtId="0" fontId="12" fillId="9" borderId="11" xfId="1" applyFont="1" applyFill="1" applyBorder="1" applyAlignment="1">
      <alignment horizontal="right" vertical="center" wrapText="1"/>
    </xf>
    <xf numFmtId="0" fontId="12" fillId="9" borderId="12" xfId="1" applyFont="1" applyFill="1" applyBorder="1" applyAlignment="1">
      <alignment horizontal="right" vertical="center" wrapText="1"/>
    </xf>
    <xf numFmtId="0" fontId="12" fillId="9" borderId="18" xfId="1" applyFont="1" applyFill="1" applyBorder="1" applyAlignment="1">
      <alignment horizontal="right" vertical="center" wrapText="1"/>
    </xf>
    <xf numFmtId="0" fontId="12" fillId="9" borderId="19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right" vertical="center" wrapText="1"/>
    </xf>
    <xf numFmtId="0" fontId="46" fillId="0" borderId="0" xfId="16" applyFont="1" applyAlignment="1">
      <alignment horizontal="center" vertical="center"/>
    </xf>
    <xf numFmtId="0" fontId="46" fillId="0" borderId="0" xfId="16" applyFont="1" applyAlignment="1">
      <alignment horizontal="center" vertical="center"/>
    </xf>
    <xf numFmtId="0" fontId="46" fillId="0" borderId="0" xfId="16" applyFont="1" applyAlignment="1">
      <alignment vertical="center"/>
    </xf>
    <xf numFmtId="49" fontId="46" fillId="0" borderId="0" xfId="16" applyNumberFormat="1" applyFont="1" applyAlignment="1">
      <alignment horizontal="center" vertical="center"/>
    </xf>
    <xf numFmtId="0" fontId="46" fillId="0" borderId="0" xfId="16" applyFont="1" applyAlignment="1">
      <alignment horizontal="left" vertical="center" wrapText="1"/>
    </xf>
    <xf numFmtId="4" fontId="46" fillId="0" borderId="0" xfId="16" applyNumberFormat="1" applyFont="1" applyAlignment="1">
      <alignment vertical="center"/>
    </xf>
    <xf numFmtId="4" fontId="46" fillId="0" borderId="0" xfId="11" applyNumberFormat="1" applyFont="1" applyAlignment="1">
      <alignment vertical="center"/>
    </xf>
    <xf numFmtId="0" fontId="47" fillId="0" borderId="0" xfId="16" applyFont="1" applyAlignment="1">
      <alignment horizontal="center" vertical="center"/>
    </xf>
    <xf numFmtId="0" fontId="48" fillId="0" borderId="0" xfId="16" applyFont="1" applyAlignment="1">
      <alignment horizontal="center" vertical="center" wrapText="1"/>
    </xf>
  </cellXfs>
  <cellStyles count="17">
    <cellStyle name="Estilo 1" xfId="13"/>
    <cellStyle name="Excel Built-in Normal" xfId="2"/>
    <cellStyle name="Excel Built-in Normal 1" xfId="14"/>
    <cellStyle name="Moeda" xfId="10" builtinId="4"/>
    <cellStyle name="Moeda 2" xfId="3"/>
    <cellStyle name="Normal" xfId="0" builtinId="0"/>
    <cellStyle name="Normal 2" xfId="4"/>
    <cellStyle name="Normal 2 2" xfId="15"/>
    <cellStyle name="Normal 2_3_-_PLANILHA_MODELO_e_Boletim_CPOS_157" xfId="16"/>
    <cellStyle name="Normal 3" xfId="1"/>
    <cellStyle name="Normal 3 2" xfId="12"/>
    <cellStyle name="Normal 5" xfId="5"/>
    <cellStyle name="Porcentagem 2" xfId="7"/>
    <cellStyle name="Porcentagem 3" xfId="6"/>
    <cellStyle name="Separador de milhares 2" xfId="9"/>
    <cellStyle name="Separador de milhares 3" xfId="8"/>
    <cellStyle name="Vírgula" xfId="1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948416</xdr:colOff>
      <xdr:row>0</xdr:row>
      <xdr:rowOff>108857</xdr:rowOff>
    </xdr:from>
    <xdr:to>
      <xdr:col>6</xdr:col>
      <xdr:colOff>102785</xdr:colOff>
      <xdr:row>0</xdr:row>
      <xdr:rowOff>1660071</xdr:rowOff>
    </xdr:to>
    <xdr:pic>
      <xdr:nvPicPr>
        <xdr:cNvPr id="3" name="Imagem 1" descr="C:\Users\lucas.ferraz\AppData\Local\Microsoft\Windows\Temporary Internet Files\Content.Outlook\NHMI6HGH\Brasao Registro 2020 (2)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1809" y="108857"/>
          <a:ext cx="6162047" cy="1551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322" t="s">
        <v>101</v>
      </c>
      <c r="B1" s="322"/>
      <c r="C1" s="322"/>
      <c r="D1" s="322"/>
      <c r="E1" s="322"/>
      <c r="F1" s="322"/>
      <c r="G1" s="322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v>717.1</v>
      </c>
      <c r="E3" s="72"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323" t="s">
        <v>115</v>
      </c>
      <c r="E9" s="323"/>
      <c r="F9" s="323"/>
      <c r="G9" s="323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324" t="s">
        <v>112</v>
      </c>
      <c r="B18" s="324"/>
      <c r="C18" s="324"/>
      <c r="D18" s="144"/>
      <c r="E18" s="144"/>
      <c r="F18" s="144"/>
      <c r="G18" s="144"/>
      <c r="H18" s="77"/>
      <c r="I18" s="77"/>
      <c r="J18" s="75"/>
    </row>
    <row r="19" spans="1:10" ht="15.75">
      <c r="A19" s="325" t="s">
        <v>113</v>
      </c>
      <c r="B19" s="325"/>
      <c r="C19" s="325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325" t="s">
        <v>96</v>
      </c>
      <c r="B34" s="325"/>
      <c r="C34" s="325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47" t="s">
        <v>0</v>
      </c>
      <c r="C1" s="347"/>
      <c r="D1" s="347"/>
      <c r="E1" s="347"/>
      <c r="F1" s="347"/>
      <c r="G1" s="347"/>
      <c r="H1" s="347"/>
      <c r="I1" s="347"/>
      <c r="J1" s="347"/>
      <c r="K1" s="347"/>
    </row>
    <row r="2" spans="2:17" ht="20.25" customHeight="1" thickBot="1"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2:17" ht="18.75" customHeight="1" thickBot="1">
      <c r="B3" s="55" t="s">
        <v>1</v>
      </c>
      <c r="C3" s="348" t="s">
        <v>259</v>
      </c>
      <c r="D3" s="348"/>
      <c r="E3" s="348"/>
      <c r="F3" s="348"/>
      <c r="G3" s="348"/>
      <c r="H3" s="348"/>
      <c r="I3" s="348"/>
      <c r="J3" s="348"/>
      <c r="K3" s="348"/>
    </row>
    <row r="4" spans="2:17" ht="24" customHeight="1" thickBot="1">
      <c r="B4" s="55" t="s">
        <v>3</v>
      </c>
      <c r="C4" s="348" t="s">
        <v>279</v>
      </c>
      <c r="D4" s="348"/>
      <c r="E4" s="348"/>
      <c r="F4" s="348"/>
      <c r="G4" s="348"/>
      <c r="H4" s="348"/>
      <c r="I4" s="348"/>
      <c r="J4" s="348"/>
      <c r="K4" s="348"/>
    </row>
    <row r="5" spans="2:17" ht="32.25" thickBot="1">
      <c r="B5" s="381" t="s">
        <v>5</v>
      </c>
      <c r="C5" s="381" t="s">
        <v>6</v>
      </c>
      <c r="D5" s="381" t="s">
        <v>7</v>
      </c>
      <c r="E5" s="381" t="s">
        <v>8</v>
      </c>
      <c r="F5" s="382" t="s">
        <v>9</v>
      </c>
      <c r="G5" s="382" t="s">
        <v>10</v>
      </c>
      <c r="H5" s="262" t="s">
        <v>11</v>
      </c>
      <c r="I5" s="262" t="s">
        <v>12</v>
      </c>
      <c r="J5" s="262" t="s">
        <v>13</v>
      </c>
      <c r="K5" s="216" t="s">
        <v>14</v>
      </c>
      <c r="M5" s="213"/>
    </row>
    <row r="6" spans="2:17" ht="19.5" customHeight="1" thickBot="1">
      <c r="B6" s="381"/>
      <c r="C6" s="381"/>
      <c r="D6" s="381"/>
      <c r="E6" s="381"/>
      <c r="F6" s="382"/>
      <c r="G6" s="382"/>
      <c r="H6" s="262" t="s">
        <v>15</v>
      </c>
      <c r="I6" s="262" t="s">
        <v>280</v>
      </c>
      <c r="J6" s="262" t="s">
        <v>15</v>
      </c>
      <c r="K6" s="216"/>
      <c r="M6" s="213"/>
    </row>
    <row r="7" spans="2:17" ht="18" customHeight="1">
      <c r="B7" s="246"/>
      <c r="C7" s="225"/>
      <c r="D7" s="224"/>
      <c r="E7" s="225" t="s">
        <v>182</v>
      </c>
      <c r="F7" s="226"/>
      <c r="G7" s="227">
        <f>(86.17)-G8</f>
        <v>78.740000000000009</v>
      </c>
      <c r="H7" s="227"/>
      <c r="I7" s="228"/>
      <c r="J7" s="229"/>
      <c r="K7" s="247"/>
      <c r="M7" s="213"/>
      <c r="P7" s="263">
        <v>78.77</v>
      </c>
      <c r="Q7">
        <v>78.740000000000009</v>
      </c>
    </row>
    <row r="8" spans="2:17" ht="18" customHeight="1">
      <c r="B8" s="246"/>
      <c r="C8" s="225"/>
      <c r="D8" s="224"/>
      <c r="E8" s="225"/>
      <c r="F8" s="226"/>
      <c r="G8" s="245">
        <v>7.43</v>
      </c>
      <c r="H8" s="227"/>
      <c r="I8" s="228"/>
      <c r="J8" s="229"/>
      <c r="K8" s="247"/>
      <c r="M8" s="213"/>
      <c r="P8" s="263">
        <v>7.4</v>
      </c>
      <c r="Q8">
        <v>7.43</v>
      </c>
    </row>
    <row r="9" spans="2:17" ht="18" customHeight="1">
      <c r="B9" s="246">
        <v>1</v>
      </c>
      <c r="C9" s="225"/>
      <c r="D9" s="224"/>
      <c r="E9" s="225" t="s">
        <v>182</v>
      </c>
      <c r="F9" s="226"/>
      <c r="G9" s="227"/>
      <c r="H9" s="227"/>
      <c r="I9" s="228"/>
      <c r="J9" s="229"/>
      <c r="K9" s="247"/>
      <c r="M9" s="213"/>
      <c r="P9" s="263"/>
    </row>
    <row r="10" spans="2:17" ht="33" customHeight="1">
      <c r="B10" s="248" t="s">
        <v>18</v>
      </c>
      <c r="C10" s="7" t="s">
        <v>284</v>
      </c>
      <c r="D10" s="7">
        <v>7011</v>
      </c>
      <c r="E10" s="25" t="s">
        <v>240</v>
      </c>
      <c r="F10" s="7" t="s">
        <v>230</v>
      </c>
      <c r="G10" s="9">
        <v>1104.1099999999999</v>
      </c>
      <c r="H10" s="16">
        <v>5.15</v>
      </c>
      <c r="I10" s="10">
        <f>H10*1.2675</f>
        <v>6.5276250000000005</v>
      </c>
      <c r="J10" s="202">
        <f>ROUND(G10*I10,2)</f>
        <v>7207.22</v>
      </c>
      <c r="K10" s="249"/>
      <c r="L10" s="61"/>
      <c r="M10" s="213"/>
      <c r="P10" s="263">
        <v>1104.05</v>
      </c>
      <c r="Q10">
        <v>1104.1099999999999</v>
      </c>
    </row>
    <row r="11" spans="2:17" ht="34.5" customHeight="1">
      <c r="B11" s="248" t="s">
        <v>24</v>
      </c>
      <c r="C11" s="7" t="s">
        <v>284</v>
      </c>
      <c r="D11" s="7" t="s">
        <v>65</v>
      </c>
      <c r="E11" s="25" t="s">
        <v>241</v>
      </c>
      <c r="F11" s="7" t="s">
        <v>230</v>
      </c>
      <c r="G11" s="9">
        <v>1104.1099999999999</v>
      </c>
      <c r="H11" s="16">
        <v>27.12</v>
      </c>
      <c r="I11" s="10">
        <f>H11*1.2675</f>
        <v>34.374600000000001</v>
      </c>
      <c r="J11" s="202">
        <f>ROUND(G11*I11,2)</f>
        <v>37953.339999999997</v>
      </c>
      <c r="K11" s="249"/>
      <c r="M11" s="214"/>
      <c r="P11" s="263">
        <v>1104.05</v>
      </c>
      <c r="Q11">
        <v>1104.1099999999999</v>
      </c>
    </row>
    <row r="12" spans="2:17" ht="18.75" customHeight="1">
      <c r="B12" s="390" t="s">
        <v>38</v>
      </c>
      <c r="C12" s="385"/>
      <c r="D12" s="385"/>
      <c r="E12" s="386"/>
      <c r="F12" s="217"/>
      <c r="G12" s="218"/>
      <c r="H12" s="218"/>
      <c r="I12" s="219"/>
      <c r="J12" s="219">
        <f>ROUND(SUM(J10:J11),2)</f>
        <v>45160.56</v>
      </c>
      <c r="K12" s="250">
        <f>J12/J44</f>
        <v>0.19658830366334887</v>
      </c>
      <c r="M12" s="61">
        <f>J12/G10</f>
        <v>40.902228944579797</v>
      </c>
      <c r="O12" s="61"/>
      <c r="P12" s="263"/>
    </row>
    <row r="13" spans="2:17" ht="18" customHeight="1">
      <c r="B13" s="246">
        <v>2</v>
      </c>
      <c r="C13" s="225"/>
      <c r="D13" s="224"/>
      <c r="E13" s="225" t="s">
        <v>39</v>
      </c>
      <c r="F13" s="224"/>
      <c r="G13" s="227"/>
      <c r="H13" s="227"/>
      <c r="I13" s="232"/>
      <c r="J13" s="229"/>
      <c r="K13" s="247"/>
      <c r="P13" s="263"/>
    </row>
    <row r="14" spans="2:17" ht="18" customHeight="1">
      <c r="B14" s="251"/>
      <c r="C14" s="15"/>
      <c r="D14" s="26"/>
      <c r="E14" s="15" t="s">
        <v>222</v>
      </c>
      <c r="F14" s="26"/>
      <c r="G14" s="12"/>
      <c r="H14" s="12"/>
      <c r="I14" s="13"/>
      <c r="J14" s="231"/>
      <c r="K14" s="252"/>
      <c r="P14" s="263"/>
    </row>
    <row r="15" spans="2:17" s="206" customFormat="1" ht="48" customHeight="1">
      <c r="B15" s="253" t="s">
        <v>41</v>
      </c>
      <c r="C15" s="8" t="s">
        <v>284</v>
      </c>
      <c r="D15" s="8">
        <v>83338</v>
      </c>
      <c r="E15" s="23" t="s">
        <v>273</v>
      </c>
      <c r="F15" s="8" t="s">
        <v>231</v>
      </c>
      <c r="G15" s="14">
        <v>942.54</v>
      </c>
      <c r="H15" s="16">
        <v>2.34</v>
      </c>
      <c r="I15" s="16">
        <f>((H15*1.2675))</f>
        <v>2.9659499999999999</v>
      </c>
      <c r="J15" s="238">
        <f>ROUND(G15*I15,2)</f>
        <v>2795.53</v>
      </c>
      <c r="K15" s="254"/>
      <c r="P15" s="264">
        <v>942.48</v>
      </c>
      <c r="Q15" s="206">
        <v>942.54</v>
      </c>
    </row>
    <row r="16" spans="2:17" ht="65.25" customHeight="1">
      <c r="B16" s="253" t="s">
        <v>43</v>
      </c>
      <c r="C16" s="7" t="s">
        <v>284</v>
      </c>
      <c r="D16" s="190" t="s">
        <v>28</v>
      </c>
      <c r="E16" s="23" t="s">
        <v>239</v>
      </c>
      <c r="F16" s="7" t="s">
        <v>231</v>
      </c>
      <c r="G16" s="14">
        <v>1083.92</v>
      </c>
      <c r="H16" s="16">
        <v>1.47</v>
      </c>
      <c r="I16" s="10">
        <f>((H16*1.2675))</f>
        <v>1.8632250000000001</v>
      </c>
      <c r="J16" s="202">
        <f>ROUND(G16*I16,2)</f>
        <v>2019.59</v>
      </c>
      <c r="K16" s="254"/>
      <c r="P16" s="263">
        <v>1083.8499999999999</v>
      </c>
      <c r="Q16">
        <v>1083.92</v>
      </c>
    </row>
    <row r="17" spans="2:17" ht="33.75" customHeight="1">
      <c r="B17" s="253" t="s">
        <v>46</v>
      </c>
      <c r="C17" s="7" t="s">
        <v>284</v>
      </c>
      <c r="D17" s="7">
        <v>72887</v>
      </c>
      <c r="E17" s="17" t="s">
        <v>285</v>
      </c>
      <c r="F17" s="7" t="s">
        <v>242</v>
      </c>
      <c r="G17" s="9">
        <v>9755.2800000000007</v>
      </c>
      <c r="H17" s="16">
        <v>0.86</v>
      </c>
      <c r="I17" s="10">
        <f>((H17*1.2675))</f>
        <v>1.09005</v>
      </c>
      <c r="J17" s="202">
        <f>ROUND(G17*I17,2)</f>
        <v>10633.74</v>
      </c>
      <c r="K17" s="249"/>
      <c r="L17" s="61"/>
      <c r="P17" s="263">
        <v>9754.65</v>
      </c>
      <c r="Q17">
        <v>9755.2800000000007</v>
      </c>
    </row>
    <row r="18" spans="2:17" ht="15.75">
      <c r="B18" s="255"/>
      <c r="C18" s="24"/>
      <c r="D18" s="24"/>
      <c r="E18" s="15" t="s">
        <v>40</v>
      </c>
      <c r="F18" s="24"/>
      <c r="G18" s="12"/>
      <c r="H18" s="19"/>
      <c r="I18" s="19"/>
      <c r="J18" s="231"/>
      <c r="K18" s="252"/>
      <c r="L18" s="61"/>
      <c r="P18" s="263"/>
    </row>
    <row r="19" spans="2:17" ht="66" customHeight="1">
      <c r="B19" s="248" t="s">
        <v>48</v>
      </c>
      <c r="C19" s="7" t="s">
        <v>284</v>
      </c>
      <c r="D19" s="190" t="s">
        <v>202</v>
      </c>
      <c r="E19" s="23" t="s">
        <v>278</v>
      </c>
      <c r="F19" s="8" t="s">
        <v>231</v>
      </c>
      <c r="G19" s="14">
        <v>541.96</v>
      </c>
      <c r="H19" s="16">
        <v>3.1</v>
      </c>
      <c r="I19" s="10">
        <f>((H19*1.2675))</f>
        <v>3.9292500000000001</v>
      </c>
      <c r="J19" s="202">
        <f>ROUND(G19*I19,2)</f>
        <v>2129.5</v>
      </c>
      <c r="K19" s="254"/>
      <c r="N19" s="61"/>
      <c r="P19" s="263">
        <v>541.91999999999996</v>
      </c>
      <c r="Q19">
        <v>541.96</v>
      </c>
    </row>
    <row r="20" spans="2:17" ht="32.25" customHeight="1">
      <c r="B20" s="248" t="s">
        <v>50</v>
      </c>
      <c r="C20" s="7" t="s">
        <v>284</v>
      </c>
      <c r="D20" s="7">
        <v>72961</v>
      </c>
      <c r="E20" s="17" t="s">
        <v>238</v>
      </c>
      <c r="F20" s="7" t="s">
        <v>229</v>
      </c>
      <c r="G20" s="14">
        <v>2356.34</v>
      </c>
      <c r="H20" s="31">
        <v>1.17</v>
      </c>
      <c r="I20" s="10">
        <f>((H20*1.2675))</f>
        <v>1.4829749999999999</v>
      </c>
      <c r="J20" s="202">
        <f>ROUND(G20*I20,2)</f>
        <v>3494.39</v>
      </c>
      <c r="K20" s="256"/>
      <c r="P20" s="263">
        <v>2356.19</v>
      </c>
      <c r="Q20">
        <v>2356.34</v>
      </c>
    </row>
    <row r="21" spans="2:17" ht="52.5" customHeight="1">
      <c r="B21" s="248" t="s">
        <v>52</v>
      </c>
      <c r="C21" s="7" t="s">
        <v>284</v>
      </c>
      <c r="D21" s="7">
        <v>72886</v>
      </c>
      <c r="E21" s="17" t="s">
        <v>286</v>
      </c>
      <c r="F21" s="7" t="s">
        <v>242</v>
      </c>
      <c r="G21" s="9">
        <v>7587.44</v>
      </c>
      <c r="H21" s="16">
        <v>1.03</v>
      </c>
      <c r="I21" s="10">
        <f>((H21*1.2675))</f>
        <v>1.305525</v>
      </c>
      <c r="J21" s="202">
        <f>ROUND(G21*I21,2)</f>
        <v>9905.59</v>
      </c>
      <c r="K21" s="249"/>
      <c r="L21" s="61"/>
      <c r="N21" s="212"/>
      <c r="O21" s="61"/>
      <c r="P21" s="263">
        <v>7586.88</v>
      </c>
      <c r="Q21">
        <v>7587.44</v>
      </c>
    </row>
    <row r="22" spans="2:17" ht="16.5" customHeight="1">
      <c r="B22" s="251"/>
      <c r="C22" s="15"/>
      <c r="D22" s="26"/>
      <c r="E22" s="15" t="s">
        <v>45</v>
      </c>
      <c r="F22" s="26"/>
      <c r="G22" s="12"/>
      <c r="H22" s="12"/>
      <c r="I22" s="13"/>
      <c r="J22" s="231"/>
      <c r="K22" s="252"/>
      <c r="P22" s="263"/>
    </row>
    <row r="23" spans="2:17" ht="33.75" customHeight="1">
      <c r="B23" s="253" t="s">
        <v>54</v>
      </c>
      <c r="C23" s="7" t="s">
        <v>284</v>
      </c>
      <c r="D23" s="7">
        <v>73710</v>
      </c>
      <c r="E23" s="17" t="s">
        <v>264</v>
      </c>
      <c r="F23" s="7" t="s">
        <v>231</v>
      </c>
      <c r="G23" s="14">
        <v>471.27</v>
      </c>
      <c r="H23" s="16">
        <v>94</v>
      </c>
      <c r="I23" s="10">
        <f>((H23*1.2675))</f>
        <v>119.14500000000001</v>
      </c>
      <c r="J23" s="202">
        <f>ROUND(G23*I23,2)</f>
        <v>56149.46</v>
      </c>
      <c r="K23" s="254"/>
      <c r="L23" s="61">
        <f>SUM(J15:J23)</f>
        <v>87127.8</v>
      </c>
      <c r="M23" s="61">
        <f>L23/G20</f>
        <v>36.97590330767207</v>
      </c>
      <c r="N23" s="61"/>
      <c r="O23" s="61"/>
      <c r="P23" s="263">
        <v>471.24</v>
      </c>
      <c r="Q23">
        <v>471.27</v>
      </c>
    </row>
    <row r="24" spans="2:17" ht="16.5" customHeight="1">
      <c r="B24" s="251"/>
      <c r="C24" s="15"/>
      <c r="D24" s="26"/>
      <c r="E24" s="15" t="s">
        <v>149</v>
      </c>
      <c r="F24" s="26"/>
      <c r="G24" s="12"/>
      <c r="H24" s="12"/>
      <c r="I24" s="13"/>
      <c r="J24" s="231"/>
      <c r="K24" s="252"/>
      <c r="P24" s="263"/>
    </row>
    <row r="25" spans="2:17" ht="17.25" customHeight="1">
      <c r="B25" s="253" t="s">
        <v>57</v>
      </c>
      <c r="C25" s="7" t="s">
        <v>284</v>
      </c>
      <c r="D25" s="7">
        <v>72945</v>
      </c>
      <c r="E25" s="23" t="s">
        <v>225</v>
      </c>
      <c r="F25" s="7" t="s">
        <v>229</v>
      </c>
      <c r="G25" s="14">
        <v>3133.51</v>
      </c>
      <c r="H25" s="16">
        <v>4.38</v>
      </c>
      <c r="I25" s="10">
        <f>((H25*1.2675))</f>
        <v>5.5516500000000004</v>
      </c>
      <c r="J25" s="202">
        <f>ROUND(G25*I25,2)</f>
        <v>17396.150000000001</v>
      </c>
      <c r="K25" s="249"/>
      <c r="L25" s="61"/>
      <c r="P25" s="263">
        <v>3133.36</v>
      </c>
      <c r="Q25">
        <v>3133.51</v>
      </c>
    </row>
    <row r="26" spans="2:17" ht="21" customHeight="1">
      <c r="B26" s="253" t="s">
        <v>252</v>
      </c>
      <c r="C26" s="7" t="s">
        <v>284</v>
      </c>
      <c r="D26" s="7">
        <v>72942</v>
      </c>
      <c r="E26" s="23" t="s">
        <v>224</v>
      </c>
      <c r="F26" s="7" t="s">
        <v>229</v>
      </c>
      <c r="G26" s="14">
        <v>3133.51</v>
      </c>
      <c r="H26" s="16">
        <v>1.23</v>
      </c>
      <c r="I26" s="10">
        <f>((H26*1.2675))</f>
        <v>1.5590250000000001</v>
      </c>
      <c r="J26" s="202">
        <f>ROUND(G26*I26,2)</f>
        <v>4885.22</v>
      </c>
      <c r="K26" s="249"/>
      <c r="P26" s="263">
        <v>3133.36</v>
      </c>
      <c r="Q26">
        <v>3133.51</v>
      </c>
    </row>
    <row r="27" spans="2:17" ht="47.25" customHeight="1">
      <c r="B27" s="253" t="s">
        <v>253</v>
      </c>
      <c r="C27" s="7" t="s">
        <v>284</v>
      </c>
      <c r="D27" s="49">
        <v>72965</v>
      </c>
      <c r="E27" s="23" t="s">
        <v>265</v>
      </c>
      <c r="F27" s="7" t="s">
        <v>271</v>
      </c>
      <c r="G27" s="14">
        <v>235.01</v>
      </c>
      <c r="H27" s="16">
        <v>204.77</v>
      </c>
      <c r="I27" s="10">
        <f>((H27*1.2675))</f>
        <v>259.54597500000006</v>
      </c>
      <c r="J27" s="202">
        <f>ROUND(G27*I27,2)</f>
        <v>60995.9</v>
      </c>
      <c r="K27" s="249"/>
      <c r="L27" s="61"/>
      <c r="P27" s="263">
        <v>235</v>
      </c>
      <c r="Q27">
        <v>235.01</v>
      </c>
    </row>
    <row r="28" spans="2:17" ht="39" customHeight="1">
      <c r="B28" s="253" t="s">
        <v>254</v>
      </c>
      <c r="C28" s="7" t="s">
        <v>284</v>
      </c>
      <c r="D28" s="7">
        <v>83357</v>
      </c>
      <c r="E28" s="17" t="s">
        <v>287</v>
      </c>
      <c r="F28" s="7" t="s">
        <v>272</v>
      </c>
      <c r="G28" s="9">
        <v>7755.33</v>
      </c>
      <c r="H28" s="16">
        <v>0.79</v>
      </c>
      <c r="I28" s="10">
        <f>((H28*1.2675))</f>
        <v>1.001325</v>
      </c>
      <c r="J28" s="202">
        <f>ROUND(G28*I28,2)</f>
        <v>7765.61</v>
      </c>
      <c r="K28" s="249"/>
      <c r="L28" s="61"/>
      <c r="P28" s="263">
        <v>7755</v>
      </c>
      <c r="Q28">
        <v>7755.33</v>
      </c>
    </row>
    <row r="29" spans="2:17" ht="45">
      <c r="B29" s="253" t="s">
        <v>255</v>
      </c>
      <c r="C29" s="7" t="s">
        <v>284</v>
      </c>
      <c r="D29" s="7">
        <v>72891</v>
      </c>
      <c r="E29" s="17" t="s">
        <v>237</v>
      </c>
      <c r="F29" s="7" t="s">
        <v>231</v>
      </c>
      <c r="G29" s="9">
        <v>94.01</v>
      </c>
      <c r="H29" s="16">
        <v>4.49</v>
      </c>
      <c r="I29" s="10">
        <f>((H29*1.2675))</f>
        <v>5.6910750000000005</v>
      </c>
      <c r="J29" s="202">
        <f>ROUND(G29*I29,2)</f>
        <v>535.02</v>
      </c>
      <c r="K29" s="249"/>
      <c r="L29" s="61">
        <f>SUM(J25:J29)</f>
        <v>91577.900000000009</v>
      </c>
      <c r="M29" s="61">
        <f>L29/G25</f>
        <v>29.225341549891336</v>
      </c>
      <c r="N29" s="212"/>
      <c r="O29" s="61"/>
      <c r="P29" s="263">
        <v>94</v>
      </c>
      <c r="Q29">
        <v>94.01</v>
      </c>
    </row>
    <row r="30" spans="2:17" ht="19.5" customHeight="1">
      <c r="B30" s="390" t="s">
        <v>38</v>
      </c>
      <c r="C30" s="385"/>
      <c r="D30" s="385"/>
      <c r="E30" s="386"/>
      <c r="F30" s="217"/>
      <c r="G30" s="218"/>
      <c r="H30" s="218"/>
      <c r="I30" s="219"/>
      <c r="J30" s="219">
        <f>ROUND(SUM(J15:J29),2)</f>
        <v>178705.7</v>
      </c>
      <c r="K30" s="250">
        <f>J30/J44</f>
        <v>0.77792326795706979</v>
      </c>
      <c r="L30" s="212"/>
      <c r="P30" s="263"/>
    </row>
    <row r="31" spans="2:17" ht="19.5" customHeight="1">
      <c r="B31" s="246">
        <v>3</v>
      </c>
      <c r="C31" s="225"/>
      <c r="D31" s="224"/>
      <c r="E31" s="225" t="s">
        <v>275</v>
      </c>
      <c r="F31" s="224"/>
      <c r="G31" s="227"/>
      <c r="H31" s="227"/>
      <c r="I31" s="232"/>
      <c r="J31" s="229"/>
      <c r="K31" s="247"/>
      <c r="P31" s="263"/>
    </row>
    <row r="32" spans="2:17" ht="36.75" customHeight="1">
      <c r="B32" s="248" t="s">
        <v>61</v>
      </c>
      <c r="C32" s="7" t="s">
        <v>284</v>
      </c>
      <c r="D32" s="7">
        <v>72947</v>
      </c>
      <c r="E32" s="17" t="s">
        <v>226</v>
      </c>
      <c r="F32" s="7" t="s">
        <v>229</v>
      </c>
      <c r="G32" s="9">
        <v>72</v>
      </c>
      <c r="H32" s="14">
        <v>18.38</v>
      </c>
      <c r="I32" s="10">
        <f>((H32*1.2675))</f>
        <v>23.29665</v>
      </c>
      <c r="J32" s="202">
        <f>ROUND(G32*I32,2)</f>
        <v>1677.36</v>
      </c>
      <c r="K32" s="257"/>
      <c r="L32" s="61"/>
      <c r="P32" s="263">
        <v>72</v>
      </c>
      <c r="Q32">
        <v>72</v>
      </c>
    </row>
    <row r="33" spans="2:17" ht="33.75" customHeight="1">
      <c r="B33" s="248" t="s">
        <v>64</v>
      </c>
      <c r="C33" s="7" t="s">
        <v>284</v>
      </c>
      <c r="D33" s="7" t="s">
        <v>71</v>
      </c>
      <c r="E33" s="17" t="s">
        <v>267</v>
      </c>
      <c r="F33" s="7" t="s">
        <v>227</v>
      </c>
      <c r="G33" s="9">
        <v>8</v>
      </c>
      <c r="H33" s="14">
        <v>87.67</v>
      </c>
      <c r="I33" s="10">
        <f>((H33*1.2675))</f>
        <v>111.12172500000001</v>
      </c>
      <c r="J33" s="202">
        <f>ROUND(G33*I33,2)</f>
        <v>888.97</v>
      </c>
      <c r="K33" s="257"/>
      <c r="L33" s="61"/>
      <c r="P33" s="263">
        <v>8</v>
      </c>
      <c r="Q33">
        <v>8</v>
      </c>
    </row>
    <row r="34" spans="2:17" ht="36.75" customHeight="1">
      <c r="B34" s="248" t="s">
        <v>195</v>
      </c>
      <c r="C34" s="7" t="s">
        <v>284</v>
      </c>
      <c r="D34" s="7">
        <v>92336</v>
      </c>
      <c r="E34" s="17" t="s">
        <v>251</v>
      </c>
      <c r="F34" s="7" t="s">
        <v>230</v>
      </c>
      <c r="G34" s="9">
        <v>28.8</v>
      </c>
      <c r="H34" s="14">
        <v>58.45</v>
      </c>
      <c r="I34" s="10">
        <f>((H34*1.2675))</f>
        <v>74.085375000000013</v>
      </c>
      <c r="J34" s="202">
        <f>ROUND(G34*I34,2)</f>
        <v>2133.66</v>
      </c>
      <c r="K34" s="257"/>
      <c r="L34" s="61"/>
      <c r="P34" s="263">
        <v>28.8</v>
      </c>
      <c r="Q34">
        <v>28.8</v>
      </c>
    </row>
    <row r="35" spans="2:17" ht="19.5" customHeight="1">
      <c r="B35" s="390" t="s">
        <v>38</v>
      </c>
      <c r="C35" s="385"/>
      <c r="D35" s="385"/>
      <c r="E35" s="386"/>
      <c r="F35" s="217"/>
      <c r="G35" s="218"/>
      <c r="H35" s="218"/>
      <c r="I35" s="219"/>
      <c r="J35" s="221">
        <f>ROUND(SUM(J32:J34),2)</f>
        <v>4699.99</v>
      </c>
      <c r="K35" s="250">
        <f>J35/J44</f>
        <v>2.0459512931963266E-2</v>
      </c>
      <c r="P35" s="263"/>
    </row>
    <row r="36" spans="2:17" ht="18.75" customHeight="1">
      <c r="B36" s="246">
        <v>4</v>
      </c>
      <c r="C36" s="225"/>
      <c r="D36" s="224"/>
      <c r="E36" s="225" t="s">
        <v>274</v>
      </c>
      <c r="F36" s="224"/>
      <c r="G36" s="227"/>
      <c r="H36" s="227"/>
      <c r="I36" s="232"/>
      <c r="J36" s="229"/>
      <c r="K36" s="247"/>
      <c r="P36" s="263"/>
    </row>
    <row r="37" spans="2:17" ht="36" customHeight="1">
      <c r="B37" s="248" t="s">
        <v>68</v>
      </c>
      <c r="C37" s="7" t="s">
        <v>284</v>
      </c>
      <c r="D37" s="7" t="s">
        <v>234</v>
      </c>
      <c r="E37" s="17" t="s">
        <v>236</v>
      </c>
      <c r="F37" s="7" t="s">
        <v>229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02">
        <f t="shared" ref="J37:J42" si="1">ROUND(G37*I37,2)</f>
        <v>10.43</v>
      </c>
      <c r="K37" s="257"/>
      <c r="P37" s="263">
        <v>16.8</v>
      </c>
      <c r="Q37">
        <v>16.8</v>
      </c>
    </row>
    <row r="38" spans="2:17" ht="19.5" customHeight="1">
      <c r="B38" s="248" t="s">
        <v>70</v>
      </c>
      <c r="C38" s="7" t="s">
        <v>284</v>
      </c>
      <c r="D38" s="7">
        <v>85422</v>
      </c>
      <c r="E38" s="17" t="s">
        <v>233</v>
      </c>
      <c r="F38" s="7" t="s">
        <v>229</v>
      </c>
      <c r="G38" s="9">
        <v>16.8</v>
      </c>
      <c r="H38" s="14">
        <v>5.72</v>
      </c>
      <c r="I38" s="10">
        <f t="shared" si="0"/>
        <v>7.2500999999999998</v>
      </c>
      <c r="J38" s="202">
        <f t="shared" si="1"/>
        <v>121.8</v>
      </c>
      <c r="K38" s="257"/>
      <c r="L38" s="61"/>
      <c r="P38" s="263">
        <v>16.8</v>
      </c>
      <c r="Q38">
        <v>16.8</v>
      </c>
    </row>
    <row r="39" spans="2:17" ht="34.5" customHeight="1">
      <c r="B39" s="248" t="s">
        <v>73</v>
      </c>
      <c r="C39" s="7" t="s">
        <v>284</v>
      </c>
      <c r="D39" s="7">
        <v>5622</v>
      </c>
      <c r="E39" s="17" t="s">
        <v>270</v>
      </c>
      <c r="F39" s="7" t="s">
        <v>229</v>
      </c>
      <c r="G39" s="9">
        <v>16.8</v>
      </c>
      <c r="H39" s="14">
        <v>4.72</v>
      </c>
      <c r="I39" s="10">
        <f t="shared" si="0"/>
        <v>5.9825999999999997</v>
      </c>
      <c r="J39" s="202">
        <f t="shared" si="1"/>
        <v>100.51</v>
      </c>
      <c r="K39" s="257"/>
      <c r="L39" s="61"/>
      <c r="P39" s="263">
        <v>16.8</v>
      </c>
      <c r="Q39">
        <v>16.8</v>
      </c>
    </row>
    <row r="40" spans="2:17" ht="18" customHeight="1">
      <c r="B40" s="248" t="s">
        <v>256</v>
      </c>
      <c r="C40" s="7" t="s">
        <v>284</v>
      </c>
      <c r="D40" s="7" t="s">
        <v>82</v>
      </c>
      <c r="E40" s="17" t="s">
        <v>282</v>
      </c>
      <c r="F40" s="7" t="s">
        <v>231</v>
      </c>
      <c r="G40" s="9">
        <v>0.67</v>
      </c>
      <c r="H40" s="14">
        <v>85.81</v>
      </c>
      <c r="I40" s="10">
        <f t="shared" si="0"/>
        <v>108.76417500000001</v>
      </c>
      <c r="J40" s="202">
        <f t="shared" si="1"/>
        <v>72.87</v>
      </c>
      <c r="K40" s="257"/>
      <c r="L40" s="61"/>
      <c r="P40" s="263">
        <v>0.67</v>
      </c>
      <c r="Q40">
        <v>0.67</v>
      </c>
    </row>
    <row r="41" spans="2:17" ht="66" customHeight="1">
      <c r="B41" s="248" t="s">
        <v>257</v>
      </c>
      <c r="C41" s="7" t="s">
        <v>284</v>
      </c>
      <c r="D41" s="7" t="s">
        <v>85</v>
      </c>
      <c r="E41" s="17" t="s">
        <v>268</v>
      </c>
      <c r="F41" s="7" t="s">
        <v>229</v>
      </c>
      <c r="G41" s="9">
        <v>16.8</v>
      </c>
      <c r="H41" s="14">
        <v>33.159999999999997</v>
      </c>
      <c r="I41" s="10">
        <f t="shared" si="0"/>
        <v>42.030299999999997</v>
      </c>
      <c r="J41" s="202">
        <f t="shared" si="1"/>
        <v>706.11</v>
      </c>
      <c r="K41" s="257"/>
      <c r="L41" s="61"/>
      <c r="P41" s="263">
        <v>16.8</v>
      </c>
      <c r="Q41">
        <v>16.8</v>
      </c>
    </row>
    <row r="42" spans="2:17" ht="30.75" customHeight="1">
      <c r="B42" s="248" t="s">
        <v>258</v>
      </c>
      <c r="C42" s="7" t="s">
        <v>284</v>
      </c>
      <c r="D42" s="7" t="s">
        <v>87</v>
      </c>
      <c r="E42" s="17" t="s">
        <v>88</v>
      </c>
      <c r="F42" s="7" t="s">
        <v>229</v>
      </c>
      <c r="G42" s="9">
        <v>9.89</v>
      </c>
      <c r="H42" s="14">
        <v>11.45</v>
      </c>
      <c r="I42" s="10">
        <f t="shared" si="0"/>
        <v>14.512874999999999</v>
      </c>
      <c r="J42" s="202">
        <f t="shared" si="1"/>
        <v>143.53</v>
      </c>
      <c r="K42" s="257"/>
      <c r="L42" s="61"/>
      <c r="P42" s="263">
        <v>9.64</v>
      </c>
      <c r="Q42">
        <v>9.89</v>
      </c>
    </row>
    <row r="43" spans="2:17" ht="16.5" customHeight="1" thickBot="1">
      <c r="B43" s="391" t="s">
        <v>38</v>
      </c>
      <c r="C43" s="388"/>
      <c r="D43" s="388"/>
      <c r="E43" s="389"/>
      <c r="F43" s="217"/>
      <c r="G43" s="218"/>
      <c r="H43" s="218"/>
      <c r="I43" s="219"/>
      <c r="J43" s="219">
        <f>ROUND(SUM(J37:J42),2)</f>
        <v>1155.25</v>
      </c>
      <c r="K43" s="250">
        <f>J43/J44</f>
        <v>5.0289154476180938E-3</v>
      </c>
      <c r="L43" s="61"/>
    </row>
    <row r="44" spans="2:17" ht="22.5" customHeight="1" thickBot="1">
      <c r="B44" s="392" t="s">
        <v>197</v>
      </c>
      <c r="C44" s="392"/>
      <c r="D44" s="392"/>
      <c r="E44" s="392"/>
      <c r="F44" s="392"/>
      <c r="G44" s="392"/>
      <c r="H44" s="392"/>
      <c r="I44" s="392"/>
      <c r="J44" s="222">
        <f>ROUND(J12+J30+J43+J35,2)</f>
        <v>229721.5</v>
      </c>
      <c r="K44" s="223">
        <f>K12+K30+K43+K35</f>
        <v>1</v>
      </c>
      <c r="L44" s="5"/>
    </row>
    <row r="45" spans="2:17" ht="15.75">
      <c r="B45" s="27" t="s">
        <v>283</v>
      </c>
      <c r="C45" s="27"/>
      <c r="D45" s="27"/>
      <c r="E45" s="27"/>
      <c r="F45" s="28"/>
      <c r="G45" s="27"/>
      <c r="H45" s="358" t="s">
        <v>288</v>
      </c>
      <c r="I45" s="358"/>
      <c r="J45" s="358"/>
      <c r="K45" s="358"/>
      <c r="L45" s="1"/>
    </row>
    <row r="46" spans="2:17" ht="15.75">
      <c r="B46" s="27"/>
      <c r="C46" s="27"/>
      <c r="D46" s="27"/>
      <c r="E46" s="27"/>
      <c r="F46" s="28"/>
      <c r="G46" s="27"/>
      <c r="H46" s="259"/>
      <c r="I46" s="259"/>
      <c r="J46" s="259"/>
      <c r="K46" s="259"/>
      <c r="L46" s="1"/>
    </row>
    <row r="47" spans="2:17" ht="15.75">
      <c r="B47" s="27"/>
      <c r="C47" s="27"/>
      <c r="D47" s="27"/>
      <c r="E47" s="27"/>
      <c r="F47" s="28"/>
      <c r="G47" s="27"/>
      <c r="H47" s="259"/>
      <c r="I47" s="259"/>
      <c r="J47" s="259"/>
      <c r="K47" s="259"/>
      <c r="L47" s="1"/>
    </row>
    <row r="48" spans="2:17" ht="15.75">
      <c r="B48" s="20"/>
      <c r="C48" s="20"/>
      <c r="D48" s="20"/>
      <c r="E48" s="20"/>
      <c r="F48" s="21"/>
      <c r="G48" s="20"/>
      <c r="H48" s="356"/>
      <c r="I48" s="356"/>
      <c r="J48" s="356"/>
      <c r="K48" s="356"/>
      <c r="L48" s="64"/>
    </row>
    <row r="49" spans="2:13" ht="15.75">
      <c r="B49" s="20"/>
      <c r="C49" s="20"/>
      <c r="D49" s="20"/>
      <c r="E49" s="20"/>
      <c r="F49" s="21"/>
      <c r="G49" s="20"/>
      <c r="H49" s="258"/>
      <c r="I49" s="258"/>
      <c r="J49" s="258"/>
      <c r="K49" s="258"/>
      <c r="L49" s="1"/>
    </row>
    <row r="50" spans="2:13" ht="15.75">
      <c r="B50" s="29" t="s">
        <v>95</v>
      </c>
      <c r="C50" s="29"/>
      <c r="D50" s="29"/>
      <c r="E50" s="30"/>
      <c r="F50" s="357" t="s">
        <v>244</v>
      </c>
      <c r="G50" s="357"/>
      <c r="H50" s="357"/>
      <c r="I50" s="357"/>
      <c r="J50" s="357"/>
      <c r="K50" s="357"/>
      <c r="L50" s="1"/>
      <c r="M50" s="61"/>
    </row>
    <row r="51" spans="2:13">
      <c r="B51" s="354" t="s">
        <v>96</v>
      </c>
      <c r="C51" s="354"/>
      <c r="D51" s="354"/>
      <c r="E51" s="354"/>
      <c r="F51" s="353" t="s">
        <v>245</v>
      </c>
      <c r="G51" s="353"/>
      <c r="H51" s="353"/>
      <c r="I51" s="353"/>
      <c r="J51" s="353"/>
      <c r="K51" s="353"/>
      <c r="L51" s="1"/>
      <c r="M51" s="61"/>
    </row>
    <row r="52" spans="2:13" ht="15.75">
      <c r="B52" s="2"/>
      <c r="C52" s="2"/>
      <c r="D52" s="2"/>
      <c r="E52" s="3"/>
      <c r="F52" s="383"/>
      <c r="G52" s="383"/>
      <c r="H52" s="383"/>
      <c r="I52" s="383"/>
      <c r="J52" s="383"/>
      <c r="K52" s="383"/>
      <c r="L52" s="1"/>
    </row>
    <row r="53" spans="2:13">
      <c r="B53" s="260"/>
      <c r="C53" s="260"/>
      <c r="D53" s="260"/>
      <c r="E53" s="260"/>
      <c r="F53" s="260"/>
      <c r="G53" s="260"/>
    </row>
    <row r="54" spans="2:13">
      <c r="B54" s="345"/>
      <c r="C54" s="345"/>
      <c r="D54" s="345"/>
      <c r="E54" s="345"/>
      <c r="F54" s="345"/>
      <c r="G54" s="345"/>
    </row>
    <row r="55" spans="2:13">
      <c r="B55" s="346"/>
      <c r="C55" s="346"/>
      <c r="D55" s="346"/>
      <c r="E55" s="346"/>
      <c r="F55" s="346"/>
      <c r="G55" s="346"/>
    </row>
    <row r="56" spans="2:13">
      <c r="B56" s="346"/>
      <c r="C56" s="346"/>
      <c r="D56" s="346"/>
      <c r="E56" s="346"/>
      <c r="F56" s="346"/>
      <c r="G56" s="346"/>
    </row>
  </sheetData>
  <mergeCells count="23">
    <mergeCell ref="B55:G55"/>
    <mergeCell ref="B56:G56"/>
    <mergeCell ref="H48:K48"/>
    <mergeCell ref="F50:K50"/>
    <mergeCell ref="B51:E51"/>
    <mergeCell ref="F51:K51"/>
    <mergeCell ref="F52:K52"/>
    <mergeCell ref="B54:G54"/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</mergeCells>
  <pageMargins left="0.12" right="0" top="1.1399999999999999" bottom="1.28" header="0.31496062992125984" footer="0.31496062992125984"/>
  <pageSetup paperSize="9" scale="62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341" t="s">
        <v>120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</row>
    <row r="3" spans="1:21" s="66" customFormat="1" ht="27" customHeight="1">
      <c r="A3" s="342"/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</row>
    <row r="4" spans="1:21" s="98" customFormat="1" ht="28.5" customHeight="1">
      <c r="A4" s="95" t="s">
        <v>116</v>
      </c>
      <c r="B4" s="95" t="s">
        <v>117</v>
      </c>
      <c r="C4" s="344" t="s">
        <v>121</v>
      </c>
      <c r="D4" s="344"/>
      <c r="E4" s="344"/>
      <c r="F4" s="344"/>
      <c r="G4" s="344" t="s">
        <v>122</v>
      </c>
      <c r="H4" s="344"/>
      <c r="I4" s="344"/>
      <c r="J4" s="344"/>
      <c r="K4" s="344" t="s">
        <v>123</v>
      </c>
      <c r="L4" s="344"/>
      <c r="M4" s="344"/>
      <c r="N4" s="344"/>
      <c r="O4" s="344" t="s">
        <v>124</v>
      </c>
      <c r="P4" s="344"/>
      <c r="Q4" s="344"/>
      <c r="R4" s="344"/>
      <c r="S4" s="96" t="s">
        <v>125</v>
      </c>
      <c r="T4" s="97" t="s">
        <v>118</v>
      </c>
    </row>
    <row r="5" spans="1:21" s="98" customFormat="1" ht="13.15" customHeight="1">
      <c r="A5" s="329">
        <v>1</v>
      </c>
      <c r="B5" s="330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329"/>
      <c r="B6" s="330"/>
      <c r="C6" s="327">
        <f>SUM('RELAÇÃO DAS RUAS'!G3)</f>
        <v>432106.08228487329</v>
      </c>
      <c r="D6" s="336"/>
      <c r="E6" s="336"/>
      <c r="F6" s="336"/>
      <c r="G6" s="332"/>
      <c r="H6" s="333"/>
      <c r="I6" s="333"/>
      <c r="J6" s="333"/>
      <c r="K6" s="332"/>
      <c r="L6" s="333"/>
      <c r="M6" s="333"/>
      <c r="N6" s="333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329">
        <v>2</v>
      </c>
      <c r="B10" s="330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329"/>
      <c r="B11" s="330"/>
      <c r="C11" s="107"/>
      <c r="D11" s="107"/>
      <c r="E11" s="107"/>
      <c r="F11" s="107"/>
      <c r="G11" s="327" t="e">
        <f>SUM('RELAÇÃO DAS RUAS'!#REF!)</f>
        <v>#REF!</v>
      </c>
      <c r="H11" s="334"/>
      <c r="I11" s="334"/>
      <c r="J11" s="334"/>
      <c r="K11" s="332"/>
      <c r="L11" s="333"/>
      <c r="M11" s="333"/>
      <c r="N11" s="333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329">
        <v>3</v>
      </c>
      <c r="B12" s="330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329"/>
      <c r="B13" s="330"/>
      <c r="C13" s="107"/>
      <c r="D13" s="107"/>
      <c r="E13" s="107"/>
      <c r="F13" s="107"/>
      <c r="G13" s="327" t="e">
        <f>SUM('RELAÇÃO DAS RUAS'!#REF!)</f>
        <v>#REF!</v>
      </c>
      <c r="H13" s="336"/>
      <c r="I13" s="336"/>
      <c r="J13" s="336"/>
      <c r="K13" s="332"/>
      <c r="L13" s="337"/>
      <c r="M13" s="337"/>
      <c r="N13" s="337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329">
        <v>4</v>
      </c>
      <c r="B14" s="330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329"/>
      <c r="B15" s="330"/>
      <c r="C15" s="107"/>
      <c r="D15" s="107"/>
      <c r="E15" s="107"/>
      <c r="F15" s="107"/>
      <c r="G15" s="327" t="e">
        <f>SUM('RELAÇÃO DAS RUAS'!#REF!)</f>
        <v>#REF!</v>
      </c>
      <c r="H15" s="336"/>
      <c r="I15" s="336"/>
      <c r="J15" s="336"/>
      <c r="K15" s="332"/>
      <c r="L15" s="333"/>
      <c r="M15" s="333"/>
      <c r="N15" s="333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329">
        <v>5</v>
      </c>
      <c r="B16" s="330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329"/>
      <c r="B17" s="330"/>
      <c r="C17" s="107"/>
      <c r="D17" s="107"/>
      <c r="E17" s="107"/>
      <c r="F17" s="107"/>
      <c r="G17" s="327" t="e">
        <f>SUM('RELAÇÃO DAS RUAS'!#REF!)</f>
        <v>#REF!</v>
      </c>
      <c r="H17" s="327"/>
      <c r="I17" s="327"/>
      <c r="J17" s="327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329">
        <v>6</v>
      </c>
      <c r="B18" s="330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329"/>
      <c r="B19" s="330"/>
      <c r="C19" s="107"/>
      <c r="D19" s="107"/>
      <c r="E19" s="107"/>
      <c r="F19" s="107"/>
      <c r="G19" s="327" t="e">
        <f>SUM('RELAÇÃO DAS RUAS'!#REF!)</f>
        <v>#REF!</v>
      </c>
      <c r="H19" s="334"/>
      <c r="I19" s="334"/>
      <c r="J19" s="334"/>
      <c r="K19" s="327"/>
      <c r="L19" s="334"/>
      <c r="M19" s="334"/>
      <c r="N19" s="334"/>
      <c r="O19" s="334"/>
      <c r="P19" s="334"/>
      <c r="Q19" s="334"/>
      <c r="R19" s="334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329">
        <v>7</v>
      </c>
      <c r="B20" s="330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329"/>
      <c r="B21" s="330"/>
      <c r="C21" s="107"/>
      <c r="D21" s="107"/>
      <c r="E21" s="107"/>
      <c r="F21" s="107"/>
      <c r="G21" s="332"/>
      <c r="H21" s="333"/>
      <c r="I21" s="333"/>
      <c r="J21" s="333"/>
      <c r="K21" s="327" t="e">
        <f>SUM(#REF!)</f>
        <v>#REF!</v>
      </c>
      <c r="L21" s="334"/>
      <c r="M21" s="334"/>
      <c r="N21" s="334"/>
      <c r="O21" s="335"/>
      <c r="P21" s="335"/>
      <c r="Q21" s="335"/>
      <c r="R21" s="335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329">
        <v>8</v>
      </c>
      <c r="B22" s="330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329"/>
      <c r="B23" s="330"/>
      <c r="C23" s="107"/>
      <c r="D23" s="107"/>
      <c r="E23" s="107"/>
      <c r="F23" s="107"/>
      <c r="G23" s="110"/>
      <c r="H23" s="103"/>
      <c r="I23" s="103"/>
      <c r="J23" s="103"/>
      <c r="K23" s="331" t="e">
        <f>SUM('RELAÇÃO DAS RUAS'!#REF!)/2</f>
        <v>#REF!</v>
      </c>
      <c r="L23" s="331"/>
      <c r="M23" s="331"/>
      <c r="N23" s="331"/>
      <c r="O23" s="331" t="e">
        <f>SUM('RELAÇÃO DAS RUAS'!#REF!)/2</f>
        <v>#REF!</v>
      </c>
      <c r="P23" s="331"/>
      <c r="Q23" s="331"/>
      <c r="R23" s="331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329">
        <v>9</v>
      </c>
      <c r="B24" s="330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329"/>
      <c r="B25" s="330"/>
      <c r="C25" s="107"/>
      <c r="D25" s="107"/>
      <c r="E25" s="107"/>
      <c r="F25" s="107"/>
      <c r="G25" s="110"/>
      <c r="H25" s="103"/>
      <c r="I25" s="103"/>
      <c r="J25" s="103"/>
      <c r="K25" s="331"/>
      <c r="L25" s="331"/>
      <c r="M25" s="331"/>
      <c r="N25" s="331"/>
      <c r="O25" s="331" t="e">
        <f>SUM('RELAÇÃO DAS RUAS'!#REF!)</f>
        <v>#REF!</v>
      </c>
      <c r="P25" s="331"/>
      <c r="Q25" s="331"/>
      <c r="R25" s="331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327">
        <f>SUM(C6:F21)</f>
        <v>432106.08228487329</v>
      </c>
      <c r="D26" s="327"/>
      <c r="E26" s="327"/>
      <c r="F26" s="327"/>
      <c r="G26" s="327" t="e">
        <f>SUM(G5:J25)</f>
        <v>#REF!</v>
      </c>
      <c r="H26" s="327"/>
      <c r="I26" s="327"/>
      <c r="J26" s="327"/>
      <c r="K26" s="327" t="e">
        <f>SUM(K5:N25)</f>
        <v>#REF!</v>
      </c>
      <c r="L26" s="327"/>
      <c r="M26" s="327"/>
      <c r="N26" s="327"/>
      <c r="O26" s="327" t="e">
        <f>SUM(O5:R25)</f>
        <v>#REF!</v>
      </c>
      <c r="P26" s="327"/>
      <c r="Q26" s="327"/>
      <c r="R26" s="327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328" t="e">
        <f>C26/S27</f>
        <v>#REF!</v>
      </c>
      <c r="D27" s="328"/>
      <c r="E27" s="328"/>
      <c r="F27" s="328"/>
      <c r="G27" s="328" t="e">
        <f>G26/S27</f>
        <v>#REF!</v>
      </c>
      <c r="H27" s="328"/>
      <c r="I27" s="328"/>
      <c r="J27" s="328"/>
      <c r="K27" s="328" t="e">
        <f>K26/S27</f>
        <v>#REF!</v>
      </c>
      <c r="L27" s="328"/>
      <c r="M27" s="328"/>
      <c r="N27" s="328"/>
      <c r="O27" s="328" t="e">
        <f>O26/S27</f>
        <v>#REF!</v>
      </c>
      <c r="P27" s="328"/>
      <c r="Q27" s="328"/>
      <c r="R27" s="328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326"/>
      <c r="T28" s="326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340" t="s">
        <v>119</v>
      </c>
      <c r="T30" s="340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343" t="s">
        <v>130</v>
      </c>
      <c r="B32" s="343"/>
      <c r="C32" s="343"/>
      <c r="D32" s="343"/>
      <c r="E32" s="343"/>
      <c r="F32" s="343"/>
      <c r="G32" s="343"/>
      <c r="H32" s="343"/>
      <c r="I32" s="343"/>
      <c r="J32" s="343"/>
      <c r="K32" s="343"/>
      <c r="L32" s="343"/>
      <c r="M32" s="343"/>
      <c r="N32" s="343"/>
      <c r="O32" s="343"/>
      <c r="P32" s="343"/>
      <c r="Q32" s="343"/>
      <c r="R32" s="343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339" t="s">
        <v>113</v>
      </c>
      <c r="B33" s="339"/>
      <c r="C33" s="339"/>
      <c r="D33" s="339"/>
      <c r="E33" s="339"/>
      <c r="F33" s="339"/>
      <c r="G33" s="339"/>
      <c r="H33" s="339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338"/>
      <c r="I50" s="338"/>
      <c r="J50" s="338"/>
    </row>
  </sheetData>
  <mergeCells count="56"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  <mergeCell ref="G11:J11"/>
    <mergeCell ref="K11:N11"/>
    <mergeCell ref="A12:A13"/>
    <mergeCell ref="B12:B13"/>
    <mergeCell ref="G13:J13"/>
    <mergeCell ref="K13:N13"/>
    <mergeCell ref="A14:A15"/>
    <mergeCell ref="B14:B15"/>
    <mergeCell ref="G15:J15"/>
    <mergeCell ref="K15:N15"/>
    <mergeCell ref="A16:A17"/>
    <mergeCell ref="B16:B17"/>
    <mergeCell ref="G17:J17"/>
    <mergeCell ref="A18:A19"/>
    <mergeCell ref="B18:B19"/>
    <mergeCell ref="G19:J19"/>
    <mergeCell ref="K19:N19"/>
    <mergeCell ref="O19:R19"/>
    <mergeCell ref="A20:A21"/>
    <mergeCell ref="B20:B21"/>
    <mergeCell ref="G21:J21"/>
    <mergeCell ref="K21:N21"/>
    <mergeCell ref="O21:R21"/>
    <mergeCell ref="A22:A23"/>
    <mergeCell ref="B22:B23"/>
    <mergeCell ref="K23:N23"/>
    <mergeCell ref="O23:R23"/>
    <mergeCell ref="A24:A25"/>
    <mergeCell ref="B24:B25"/>
    <mergeCell ref="K25:N25"/>
    <mergeCell ref="O25:R25"/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47" t="s">
        <v>0</v>
      </c>
      <c r="B1" s="347"/>
      <c r="C1" s="347"/>
      <c r="D1" s="347"/>
      <c r="E1" s="347"/>
      <c r="F1" s="347"/>
      <c r="G1" s="347"/>
      <c r="H1" s="347"/>
      <c r="I1" s="347"/>
      <c r="J1" s="347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48" t="s">
        <v>2</v>
      </c>
      <c r="C3" s="348"/>
      <c r="D3" s="348"/>
      <c r="E3" s="348"/>
      <c r="F3" s="348"/>
      <c r="G3" s="348"/>
      <c r="H3" s="348"/>
      <c r="I3" s="348"/>
      <c r="J3" s="348"/>
    </row>
    <row r="4" spans="1:11" ht="24" customHeight="1" thickBot="1">
      <c r="A4" s="55" t="s">
        <v>3</v>
      </c>
      <c r="B4" s="348" t="s">
        <v>4</v>
      </c>
      <c r="C4" s="348"/>
      <c r="D4" s="348"/>
      <c r="E4" s="348"/>
      <c r="F4" s="348"/>
      <c r="G4" s="348"/>
      <c r="H4" s="348"/>
      <c r="I4" s="348"/>
      <c r="J4" s="348"/>
    </row>
    <row r="5" spans="1:11" ht="32.25" thickBot="1">
      <c r="A5" s="349" t="s">
        <v>5</v>
      </c>
      <c r="B5" s="349" t="s">
        <v>6</v>
      </c>
      <c r="C5" s="349" t="s">
        <v>7</v>
      </c>
      <c r="D5" s="349" t="s">
        <v>8</v>
      </c>
      <c r="E5" s="350" t="s">
        <v>9</v>
      </c>
      <c r="F5" s="350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49"/>
      <c r="B6" s="349"/>
      <c r="C6" s="349"/>
      <c r="D6" s="349"/>
      <c r="E6" s="350"/>
      <c r="F6" s="350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7">
        <v>1</v>
      </c>
      <c r="B7" s="197"/>
      <c r="C7" s="197">
        <v>1</v>
      </c>
      <c r="D7" s="198" t="s">
        <v>17</v>
      </c>
      <c r="E7" s="199"/>
      <c r="F7" s="199"/>
      <c r="G7" s="199"/>
      <c r="H7" s="199"/>
      <c r="I7" s="201"/>
      <c r="J7" s="200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396.9</v>
      </c>
      <c r="H8" s="10">
        <f>SUM(G8*1.2403)</f>
        <v>492.27506999999997</v>
      </c>
      <c r="I8" s="202">
        <f>SUM(H8*F8)</f>
        <v>3150.5604480000002</v>
      </c>
      <c r="J8" s="9"/>
    </row>
    <row r="9" spans="1:11" ht="15.75">
      <c r="A9" s="351" t="s">
        <v>38</v>
      </c>
      <c r="B9" s="351"/>
      <c r="C9" s="351"/>
      <c r="D9" s="351"/>
      <c r="E9" s="26"/>
      <c r="F9" s="12"/>
      <c r="G9" s="12"/>
      <c r="H9" s="13"/>
      <c r="I9" s="203">
        <f>SUM(I8)</f>
        <v>3150.5604480000002</v>
      </c>
      <c r="J9" s="42">
        <f>I9/I45</f>
        <v>7.2911735732591231E-3</v>
      </c>
    </row>
    <row r="10" spans="1:11" ht="18" customHeight="1">
      <c r="A10" s="194">
        <v>2</v>
      </c>
      <c r="B10" s="195"/>
      <c r="C10" s="194">
        <v>2</v>
      </c>
      <c r="D10" s="195" t="s">
        <v>182</v>
      </c>
      <c r="E10" s="7"/>
      <c r="F10" s="9"/>
      <c r="G10" s="9"/>
      <c r="H10" s="10"/>
      <c r="I10" s="204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2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2">
        <f>SUM(H12*F12)</f>
        <v>68296.806448279996</v>
      </c>
      <c r="J12" s="41"/>
    </row>
    <row r="13" spans="1:11" ht="15.75">
      <c r="A13" s="351" t="s">
        <v>38</v>
      </c>
      <c r="B13" s="351"/>
      <c r="C13" s="351"/>
      <c r="D13" s="351"/>
      <c r="E13" s="26"/>
      <c r="F13" s="12"/>
      <c r="G13" s="12"/>
      <c r="H13" s="13"/>
      <c r="I13" s="203">
        <f>SUM(I11:I12)</f>
        <v>81270.932350479998</v>
      </c>
      <c r="J13" s="42">
        <f>I13/I45</f>
        <v>0.18808097289614348</v>
      </c>
    </row>
    <row r="14" spans="1:11" ht="18" customHeight="1">
      <c r="A14" s="194">
        <v>3</v>
      </c>
      <c r="B14" s="195"/>
      <c r="C14" s="194">
        <v>3</v>
      </c>
      <c r="D14" s="195" t="s">
        <v>183</v>
      </c>
      <c r="E14" s="194"/>
      <c r="F14" s="9"/>
      <c r="G14" s="9"/>
      <c r="H14" s="196"/>
      <c r="I14" s="204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2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2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2">
        <f>SUM(H17*F17)</f>
        <v>6082.0439783400016</v>
      </c>
      <c r="J17" s="41"/>
      <c r="K17" s="61"/>
    </row>
    <row r="18" spans="1:11" ht="15.75">
      <c r="A18" s="351" t="s">
        <v>38</v>
      </c>
      <c r="B18" s="351"/>
      <c r="C18" s="351"/>
      <c r="D18" s="351"/>
      <c r="E18" s="26"/>
      <c r="F18" s="12"/>
      <c r="G18" s="12"/>
      <c r="H18" s="13"/>
      <c r="I18" s="203">
        <f>SUM(I15:I17)</f>
        <v>96452.616626200019</v>
      </c>
      <c r="J18" s="42">
        <f>I18/I45</f>
        <v>0.22321513299739204</v>
      </c>
    </row>
    <row r="19" spans="1:11" ht="16.5" customHeight="1">
      <c r="A19" s="194">
        <v>4</v>
      </c>
      <c r="B19" s="195"/>
      <c r="C19" s="194">
        <v>4</v>
      </c>
      <c r="D19" s="195" t="s">
        <v>45</v>
      </c>
      <c r="E19" s="194"/>
      <c r="F19" s="9"/>
      <c r="G19" s="9"/>
      <c r="H19" s="196"/>
      <c r="I19" s="204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v>1003.94</v>
      </c>
      <c r="G20" s="16">
        <v>89.92</v>
      </c>
      <c r="H20" s="10">
        <f t="shared" ref="H20" si="2">SUM(G20*1.2403)</f>
        <v>111.527776</v>
      </c>
      <c r="I20" s="202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2">
        <f>SUM(H21*F21)</f>
        <v>23099.480160159997</v>
      </c>
      <c r="J21" s="41"/>
      <c r="K21" s="61"/>
    </row>
    <row r="22" spans="1:11" ht="15.75">
      <c r="A22" s="351" t="s">
        <v>38</v>
      </c>
      <c r="B22" s="351"/>
      <c r="C22" s="351"/>
      <c r="D22" s="351"/>
      <c r="E22" s="26"/>
      <c r="F22" s="12"/>
      <c r="G22" s="12"/>
      <c r="H22" s="13"/>
      <c r="I22" s="203">
        <f>SUM(I20:I21)</f>
        <v>135066.6755976</v>
      </c>
      <c r="J22" s="42">
        <f>I22/I45</f>
        <v>0.31257758484536902</v>
      </c>
    </row>
    <row r="23" spans="1:11" ht="16.5" customHeight="1">
      <c r="A23" s="194">
        <v>5</v>
      </c>
      <c r="B23" s="195"/>
      <c r="C23" s="194">
        <v>5</v>
      </c>
      <c r="D23" s="195" t="s">
        <v>39</v>
      </c>
      <c r="E23" s="194"/>
      <c r="F23" s="9"/>
      <c r="G23" s="9"/>
      <c r="H23" s="196"/>
      <c r="I23" s="204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2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2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2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2">
        <f>SUM(H27*F27)</f>
        <v>788.82267355440001</v>
      </c>
      <c r="J27" s="41"/>
      <c r="K27" s="61"/>
    </row>
    <row r="28" spans="1:11" ht="15.75">
      <c r="A28" s="351" t="s">
        <v>38</v>
      </c>
      <c r="B28" s="351"/>
      <c r="C28" s="351"/>
      <c r="D28" s="351"/>
      <c r="E28" s="26"/>
      <c r="F28" s="12"/>
      <c r="G28" s="12"/>
      <c r="H28" s="13"/>
      <c r="I28" s="203">
        <f>SUM(I24:I27)</f>
        <v>93332.220891373261</v>
      </c>
      <c r="J28" s="42">
        <f>I28/I45</f>
        <v>0.21599376800681644</v>
      </c>
    </row>
    <row r="29" spans="1:11" ht="18.75" customHeight="1">
      <c r="A29" s="194">
        <v>6</v>
      </c>
      <c r="B29" s="195"/>
      <c r="C29" s="194">
        <v>6</v>
      </c>
      <c r="D29" s="195" t="s">
        <v>190</v>
      </c>
      <c r="E29" s="194"/>
      <c r="F29" s="9"/>
      <c r="G29" s="9"/>
      <c r="H29" s="196"/>
      <c r="I29" s="204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2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2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2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2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v>16.32</v>
      </c>
      <c r="G34" s="14">
        <v>11.5</v>
      </c>
      <c r="H34" s="10">
        <f t="shared" si="5"/>
        <v>14.263449999999999</v>
      </c>
      <c r="I34" s="202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2">
        <f t="shared" si="6"/>
        <v>0</v>
      </c>
      <c r="J35" s="9"/>
      <c r="K35" s="61"/>
    </row>
    <row r="36" spans="1:11" ht="15.75">
      <c r="A36" s="351" t="s">
        <v>38</v>
      </c>
      <c r="B36" s="351"/>
      <c r="C36" s="351"/>
      <c r="D36" s="351"/>
      <c r="E36" s="26"/>
      <c r="F36" s="12"/>
      <c r="G36" s="12"/>
      <c r="H36" s="13"/>
      <c r="I36" s="203">
        <f>SUM(I30:I35)</f>
        <v>919.37783232000004</v>
      </c>
      <c r="J36" s="42">
        <f>I36/I45</f>
        <v>2.1276669549721463E-3</v>
      </c>
    </row>
    <row r="37" spans="1:11" ht="19.5" customHeight="1">
      <c r="A37" s="194">
        <v>7</v>
      </c>
      <c r="B37" s="195"/>
      <c r="C37" s="194">
        <v>7</v>
      </c>
      <c r="D37" s="195" t="s">
        <v>191</v>
      </c>
      <c r="E37" s="194"/>
      <c r="F37" s="9"/>
      <c r="G37" s="9"/>
      <c r="H37" s="196"/>
      <c r="I37" s="204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2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v>2</v>
      </c>
      <c r="G39" s="14">
        <v>114.65</v>
      </c>
      <c r="H39" s="10">
        <f t="shared" si="7"/>
        <v>142.20039500000001</v>
      </c>
      <c r="I39" s="202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v>4</v>
      </c>
      <c r="G40" s="14">
        <v>114.65</v>
      </c>
      <c r="H40" s="10">
        <f t="shared" si="7"/>
        <v>142.20039500000001</v>
      </c>
      <c r="I40" s="202">
        <f>SUM(H40*F40)</f>
        <v>568.80158000000006</v>
      </c>
      <c r="J40" s="9"/>
      <c r="K40" s="61"/>
    </row>
    <row r="41" spans="1:11" ht="22.5" customHeight="1">
      <c r="A41" s="351" t="s">
        <v>38</v>
      </c>
      <c r="B41" s="351"/>
      <c r="C41" s="351"/>
      <c r="D41" s="351"/>
      <c r="E41" s="26"/>
      <c r="F41" s="12"/>
      <c r="G41" s="12"/>
      <c r="H41" s="13"/>
      <c r="I41" s="203">
        <f>SUM(I38:I40)</f>
        <v>8705.2191920000005</v>
      </c>
      <c r="J41" s="42">
        <f>I41/I45</f>
        <v>2.0146023277360248E-2</v>
      </c>
    </row>
    <row r="42" spans="1:11" ht="19.5" customHeight="1">
      <c r="A42" s="194">
        <v>8</v>
      </c>
      <c r="B42" s="195"/>
      <c r="C42" s="194">
        <v>8</v>
      </c>
      <c r="D42" s="195" t="s">
        <v>196</v>
      </c>
      <c r="E42" s="194"/>
      <c r="F42" s="9"/>
      <c r="G42" s="9"/>
      <c r="H42" s="196"/>
      <c r="I42" s="204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2">
        <f>SUM(H43*F43)</f>
        <v>13208.4793469</v>
      </c>
      <c r="J43" s="9"/>
      <c r="K43" s="61"/>
    </row>
    <row r="44" spans="1:11" ht="18" customHeight="1" thickBot="1">
      <c r="A44" s="352" t="s">
        <v>38</v>
      </c>
      <c r="B44" s="352"/>
      <c r="C44" s="352"/>
      <c r="D44" s="352"/>
      <c r="E44" s="352"/>
      <c r="F44" s="352"/>
      <c r="G44" s="352"/>
      <c r="H44" s="352"/>
      <c r="I44" s="203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55" t="s">
        <v>197</v>
      </c>
      <c r="B45" s="355"/>
      <c r="C45" s="355"/>
      <c r="D45" s="355"/>
      <c r="E45" s="355"/>
      <c r="F45" s="355"/>
      <c r="G45" s="355"/>
      <c r="H45" s="355"/>
      <c r="I45" s="205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58" t="s">
        <v>94</v>
      </c>
      <c r="H46" s="358"/>
      <c r="I46" s="358"/>
      <c r="J46" s="358"/>
      <c r="K46" s="1"/>
    </row>
    <row r="47" spans="1:11" ht="15.75">
      <c r="A47" s="20"/>
      <c r="B47" s="20"/>
      <c r="C47" s="20"/>
      <c r="D47" s="20"/>
      <c r="E47" s="21"/>
      <c r="F47" s="20"/>
      <c r="G47" s="356"/>
      <c r="H47" s="356"/>
      <c r="I47" s="356"/>
      <c r="J47" s="356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57" t="s">
        <v>99</v>
      </c>
      <c r="F50" s="357"/>
      <c r="G50" s="357"/>
      <c r="H50" s="357"/>
      <c r="I50" s="357"/>
      <c r="J50" s="357"/>
      <c r="K50" s="1"/>
      <c r="L50" s="61"/>
    </row>
    <row r="51" spans="1:12">
      <c r="A51" s="354" t="s">
        <v>96</v>
      </c>
      <c r="B51" s="354"/>
      <c r="C51" s="354"/>
      <c r="D51" s="354"/>
      <c r="E51" s="353" t="s">
        <v>97</v>
      </c>
      <c r="F51" s="353"/>
      <c r="G51" s="353"/>
      <c r="H51" s="353"/>
      <c r="I51" s="353"/>
      <c r="J51" s="353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345" t="s">
        <v>169</v>
      </c>
      <c r="B54" s="345"/>
      <c r="C54" s="345"/>
      <c r="D54" s="345"/>
      <c r="E54" s="345"/>
      <c r="F54" s="345"/>
    </row>
    <row r="55" spans="1:12">
      <c r="A55" s="346" t="s">
        <v>95</v>
      </c>
      <c r="B55" s="346"/>
      <c r="C55" s="346"/>
      <c r="D55" s="346"/>
      <c r="E55" s="346"/>
      <c r="F55" s="346"/>
    </row>
    <row r="56" spans="1:12">
      <c r="A56" s="346" t="s">
        <v>96</v>
      </c>
      <c r="B56" s="346"/>
      <c r="C56" s="346"/>
      <c r="D56" s="346"/>
      <c r="E56" s="346"/>
      <c r="F56" s="346"/>
    </row>
  </sheetData>
  <mergeCells count="26">
    <mergeCell ref="A9:D9"/>
    <mergeCell ref="A18:D18"/>
    <mergeCell ref="A22:D22"/>
    <mergeCell ref="A36:D36"/>
    <mergeCell ref="A13:D13"/>
    <mergeCell ref="A51:D51"/>
    <mergeCell ref="A45:H45"/>
    <mergeCell ref="G47:J47"/>
    <mergeCell ref="E50:J50"/>
    <mergeCell ref="G46:J46"/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47" t="s">
        <v>0</v>
      </c>
      <c r="B1" s="347"/>
      <c r="C1" s="347"/>
      <c r="D1" s="347"/>
      <c r="E1" s="347"/>
      <c r="F1" s="347"/>
      <c r="G1" s="347"/>
      <c r="H1" s="347"/>
      <c r="I1" s="347"/>
      <c r="J1" s="347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348" t="s">
        <v>2</v>
      </c>
      <c r="C3" s="348"/>
      <c r="D3" s="348"/>
      <c r="E3" s="348"/>
      <c r="F3" s="348"/>
      <c r="G3" s="348"/>
      <c r="H3" s="348"/>
      <c r="I3" s="348"/>
      <c r="J3" s="348"/>
    </row>
    <row r="4" spans="1:10" ht="24.95" customHeight="1" thickBot="1">
      <c r="A4" s="55" t="s">
        <v>3</v>
      </c>
      <c r="B4" s="348" t="s">
        <v>131</v>
      </c>
      <c r="C4" s="348"/>
      <c r="D4" s="348"/>
      <c r="E4" s="348"/>
      <c r="F4" s="348"/>
      <c r="G4" s="348"/>
      <c r="H4" s="348"/>
      <c r="I4" s="348"/>
      <c r="J4" s="348"/>
    </row>
    <row r="5" spans="1:10" ht="24.95" customHeight="1" thickBot="1">
      <c r="A5" s="349" t="s">
        <v>5</v>
      </c>
      <c r="B5" s="349" t="s">
        <v>6</v>
      </c>
      <c r="C5" s="349" t="s">
        <v>7</v>
      </c>
      <c r="D5" s="349" t="s">
        <v>8</v>
      </c>
      <c r="E5" s="350" t="s">
        <v>9</v>
      </c>
      <c r="F5" s="350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349"/>
      <c r="B6" s="349"/>
      <c r="C6" s="349"/>
      <c r="D6" s="349"/>
      <c r="E6" s="350"/>
      <c r="F6" s="350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51" t="s">
        <v>38</v>
      </c>
      <c r="B16" s="351"/>
      <c r="C16" s="351"/>
      <c r="D16" s="351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59"/>
      <c r="B17" s="359"/>
      <c r="C17" s="359"/>
      <c r="D17" s="359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51" t="s">
        <v>38</v>
      </c>
      <c r="B29" s="351"/>
      <c r="C29" s="351"/>
      <c r="D29" s="351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51" t="s">
        <v>38</v>
      </c>
      <c r="B34" s="351"/>
      <c r="C34" s="351"/>
      <c r="D34" s="351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60"/>
      <c r="B35" s="360"/>
      <c r="C35" s="360"/>
      <c r="D35" s="360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51" t="s">
        <v>38</v>
      </c>
      <c r="B40" s="351"/>
      <c r="C40" s="351"/>
      <c r="D40" s="351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52" t="s">
        <v>38</v>
      </c>
      <c r="B48" s="352"/>
      <c r="C48" s="352"/>
      <c r="D48" s="352"/>
      <c r="E48" s="352"/>
      <c r="F48" s="352"/>
      <c r="G48" s="352"/>
      <c r="H48" s="352"/>
      <c r="I48" s="63">
        <f>SUM(I42:I47)</f>
        <v>106403.53000692998</v>
      </c>
      <c r="J48" s="58">
        <v>0.21401476300419636</v>
      </c>
    </row>
    <row r="49" spans="1:10" ht="24.95" customHeight="1" thickBot="1">
      <c r="A49" s="355" t="s">
        <v>98</v>
      </c>
      <c r="B49" s="355"/>
      <c r="C49" s="355"/>
      <c r="D49" s="355"/>
      <c r="E49" s="355"/>
      <c r="F49" s="355"/>
      <c r="G49" s="355"/>
      <c r="H49" s="355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58" t="s">
        <v>94</v>
      </c>
      <c r="H50" s="358"/>
      <c r="I50" s="358"/>
      <c r="J50" s="358"/>
    </row>
    <row r="51" spans="1:10" ht="15.75">
      <c r="A51" s="20"/>
      <c r="B51" s="20"/>
      <c r="C51" s="20"/>
      <c r="D51" s="20"/>
      <c r="E51" s="21"/>
      <c r="F51" s="20"/>
      <c r="G51" s="356"/>
      <c r="H51" s="356"/>
      <c r="I51" s="356"/>
      <c r="J51" s="356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357" t="s">
        <v>99</v>
      </c>
      <c r="F54" s="357"/>
      <c r="G54" s="357"/>
      <c r="H54" s="357"/>
      <c r="I54" s="357"/>
      <c r="J54" s="357"/>
    </row>
    <row r="55" spans="1:10">
      <c r="A55" s="354" t="s">
        <v>96</v>
      </c>
      <c r="B55" s="354"/>
      <c r="C55" s="354"/>
      <c r="D55" s="354"/>
      <c r="E55" s="353" t="s">
        <v>97</v>
      </c>
      <c r="F55" s="353"/>
      <c r="G55" s="353"/>
      <c r="H55" s="353"/>
      <c r="I55" s="353"/>
      <c r="J55" s="353"/>
    </row>
  </sheetData>
  <mergeCells count="22">
    <mergeCell ref="A1:J1"/>
    <mergeCell ref="B3:J3"/>
    <mergeCell ref="B4:J4"/>
    <mergeCell ref="A5:A6"/>
    <mergeCell ref="B5:B6"/>
    <mergeCell ref="C5:C6"/>
    <mergeCell ref="D5:D6"/>
    <mergeCell ref="E5:E6"/>
    <mergeCell ref="F5:F6"/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85"/>
  <sheetViews>
    <sheetView tabSelected="1" zoomScale="70" zoomScaleNormal="70" zoomScaleSheetLayoutView="90" workbookViewId="0">
      <selection activeCell="K1" sqref="K1"/>
    </sheetView>
  </sheetViews>
  <sheetFormatPr defaultRowHeight="15"/>
  <cols>
    <col min="1" max="1" width="9.85546875" customWidth="1"/>
    <col min="2" max="2" width="17.42578125" customWidth="1"/>
    <col min="3" max="3" width="12.5703125" style="317" bestFit="1" customWidth="1"/>
    <col min="4" max="4" width="82.28515625" customWidth="1"/>
    <col min="5" max="5" width="9.85546875" customWidth="1"/>
    <col min="6" max="6" width="13" customWidth="1"/>
    <col min="7" max="7" width="11.5703125" bestFit="1" customWidth="1"/>
    <col min="8" max="8" width="15.7109375" customWidth="1"/>
    <col min="9" max="9" width="15.5703125" customWidth="1"/>
    <col min="10" max="10" width="13" customWidth="1"/>
    <col min="11" max="12" width="13.28515625" customWidth="1"/>
    <col min="13" max="13" width="10.140625" style="263" customWidth="1"/>
    <col min="14" max="14" width="3.7109375" customWidth="1"/>
    <col min="15" max="15" width="12.42578125" hidden="1" customWidth="1"/>
    <col min="16" max="16" width="14.140625" hidden="1" customWidth="1"/>
    <col min="17" max="17" width="10.7109375" customWidth="1"/>
  </cols>
  <sheetData>
    <row r="1" spans="1:12" ht="133.5" customHeight="1">
      <c r="A1" s="393"/>
      <c r="B1" s="393"/>
      <c r="C1" s="393"/>
      <c r="D1" s="393"/>
      <c r="E1" s="393"/>
      <c r="F1" s="393"/>
      <c r="G1" s="393"/>
      <c r="H1" s="393"/>
      <c r="I1" s="393"/>
      <c r="J1" s="393"/>
    </row>
    <row r="2" spans="1:12" ht="7.5" customHeight="1">
      <c r="A2" s="394"/>
      <c r="B2" s="395"/>
      <c r="C2" s="396"/>
      <c r="D2" s="397"/>
      <c r="E2" s="394"/>
      <c r="F2" s="398"/>
      <c r="G2" s="399"/>
      <c r="H2" s="399"/>
      <c r="I2" s="399"/>
      <c r="J2" s="395"/>
    </row>
    <row r="3" spans="1:12" ht="20.25">
      <c r="A3" s="400" t="s">
        <v>361</v>
      </c>
      <c r="B3" s="400"/>
      <c r="C3" s="400"/>
      <c r="D3" s="400"/>
      <c r="E3" s="400"/>
      <c r="F3" s="400"/>
      <c r="G3" s="400"/>
      <c r="H3" s="400"/>
      <c r="I3" s="400"/>
      <c r="J3" s="400"/>
    </row>
    <row r="4" spans="1:12" ht="7.5" customHeight="1">
      <c r="A4" s="394"/>
      <c r="B4" s="395"/>
      <c r="C4" s="396"/>
      <c r="D4" s="397"/>
      <c r="E4" s="394"/>
      <c r="F4" s="398"/>
      <c r="G4" s="399"/>
      <c r="H4" s="399"/>
      <c r="I4" s="399"/>
      <c r="J4" s="395"/>
    </row>
    <row r="5" spans="1:12" ht="51.75" customHeight="1">
      <c r="A5" s="401" t="s">
        <v>360</v>
      </c>
      <c r="B5" s="401"/>
      <c r="C5" s="401"/>
      <c r="D5" s="401"/>
      <c r="E5" s="401"/>
      <c r="F5" s="401"/>
      <c r="G5" s="401"/>
      <c r="H5" s="401"/>
      <c r="I5" s="401"/>
      <c r="J5" s="401"/>
    </row>
    <row r="6" spans="1:12" ht="7.5" customHeight="1">
      <c r="C6" s="321"/>
    </row>
    <row r="7" spans="1:12" ht="31.5" customHeight="1">
      <c r="A7" s="369" t="s">
        <v>0</v>
      </c>
      <c r="B7" s="369"/>
      <c r="C7" s="369"/>
      <c r="D7" s="369"/>
      <c r="E7" s="369"/>
      <c r="F7" s="369"/>
      <c r="G7" s="369"/>
      <c r="H7" s="369"/>
      <c r="I7" s="369"/>
      <c r="J7" s="369"/>
    </row>
    <row r="8" spans="1:12" ht="21" customHeight="1">
      <c r="A8" s="371" t="s">
        <v>351</v>
      </c>
      <c r="B8" s="371"/>
      <c r="C8" s="371"/>
      <c r="D8" s="371"/>
      <c r="E8" s="371"/>
      <c r="F8" s="371"/>
      <c r="G8" s="371"/>
      <c r="H8" s="371"/>
      <c r="I8" s="371"/>
      <c r="J8" s="371"/>
    </row>
    <row r="9" spans="1:12" ht="21" customHeight="1">
      <c r="A9" s="371" t="s">
        <v>350</v>
      </c>
      <c r="B9" s="371"/>
      <c r="C9" s="371"/>
      <c r="D9" s="371"/>
      <c r="E9" s="371"/>
      <c r="F9" s="371"/>
      <c r="G9" s="371"/>
      <c r="H9" s="371"/>
      <c r="I9" s="371"/>
      <c r="J9" s="371"/>
    </row>
    <row r="10" spans="1:12" ht="33.75" customHeight="1">
      <c r="A10" s="372" t="s">
        <v>5</v>
      </c>
      <c r="B10" s="372" t="s">
        <v>6</v>
      </c>
      <c r="C10" s="372" t="s">
        <v>7</v>
      </c>
      <c r="D10" s="372" t="s">
        <v>8</v>
      </c>
      <c r="E10" s="370" t="s">
        <v>9</v>
      </c>
      <c r="F10" s="370" t="s">
        <v>10</v>
      </c>
      <c r="G10" s="272" t="s">
        <v>11</v>
      </c>
      <c r="H10" s="272" t="s">
        <v>12</v>
      </c>
      <c r="I10" s="272" t="s">
        <v>13</v>
      </c>
      <c r="J10" s="273" t="s">
        <v>14</v>
      </c>
      <c r="L10" s="213"/>
    </row>
    <row r="11" spans="1:12" ht="19.5" customHeight="1">
      <c r="A11" s="372"/>
      <c r="B11" s="372"/>
      <c r="C11" s="372"/>
      <c r="D11" s="372"/>
      <c r="E11" s="370"/>
      <c r="F11" s="370"/>
      <c r="G11" s="272" t="s">
        <v>15</v>
      </c>
      <c r="H11" s="272" t="s">
        <v>280</v>
      </c>
      <c r="I11" s="272" t="s">
        <v>15</v>
      </c>
      <c r="J11" s="273"/>
      <c r="L11" s="213"/>
    </row>
    <row r="12" spans="1:12" ht="19.5" customHeight="1">
      <c r="A12" s="26">
        <v>1</v>
      </c>
      <c r="B12" s="15"/>
      <c r="C12" s="26"/>
      <c r="D12" s="15" t="s">
        <v>17</v>
      </c>
      <c r="E12" s="15"/>
      <c r="F12" s="15"/>
      <c r="G12" s="15"/>
      <c r="H12" s="15"/>
      <c r="I12" s="15"/>
      <c r="J12" s="15"/>
      <c r="L12" s="213"/>
    </row>
    <row r="13" spans="1:12" ht="30">
      <c r="A13" s="7" t="s">
        <v>18</v>
      </c>
      <c r="B13" s="7" t="s">
        <v>347</v>
      </c>
      <c r="C13" s="7">
        <v>4813</v>
      </c>
      <c r="D13" s="17" t="s">
        <v>352</v>
      </c>
      <c r="E13" s="7" t="s">
        <v>22</v>
      </c>
      <c r="F13" s="293">
        <v>4.5</v>
      </c>
      <c r="G13" s="320">
        <v>300</v>
      </c>
      <c r="H13" s="10">
        <v>380.25</v>
      </c>
      <c r="I13" s="290">
        <v>1711.13</v>
      </c>
      <c r="J13" s="195"/>
      <c r="L13" s="213"/>
    </row>
    <row r="14" spans="1:12" ht="19.5" customHeight="1">
      <c r="A14" s="365" t="s">
        <v>38</v>
      </c>
      <c r="B14" s="365"/>
      <c r="C14" s="365"/>
      <c r="D14" s="365"/>
      <c r="E14" s="291"/>
      <c r="F14" s="291"/>
      <c r="G14" s="291"/>
      <c r="H14" s="291"/>
      <c r="I14" s="292">
        <v>1711.13</v>
      </c>
      <c r="J14" s="302">
        <v>7.8466577818005218E-3</v>
      </c>
      <c r="L14" s="213"/>
    </row>
    <row r="15" spans="1:12" ht="15" customHeight="1">
      <c r="A15" s="361"/>
      <c r="B15" s="362"/>
      <c r="C15" s="362"/>
      <c r="D15" s="362"/>
      <c r="E15" s="294"/>
      <c r="F15" s="294"/>
      <c r="G15" s="294"/>
      <c r="H15" s="294"/>
      <c r="I15" s="294"/>
      <c r="J15" s="295"/>
      <c r="L15" s="213"/>
    </row>
    <row r="16" spans="1:12" ht="19.5" customHeight="1">
      <c r="A16" s="26">
        <v>2</v>
      </c>
      <c r="B16" s="15"/>
      <c r="C16" s="26"/>
      <c r="D16" s="15" t="s">
        <v>326</v>
      </c>
      <c r="E16" s="15"/>
      <c r="F16" s="15"/>
      <c r="G16" s="15"/>
      <c r="H16" s="15"/>
      <c r="I16" s="15"/>
      <c r="J16" s="15"/>
      <c r="L16" s="213"/>
    </row>
    <row r="17" spans="1:18" ht="49.5" customHeight="1">
      <c r="A17" s="7" t="s">
        <v>41</v>
      </c>
      <c r="B17" s="7" t="s">
        <v>347</v>
      </c>
      <c r="C17" s="7">
        <v>94267</v>
      </c>
      <c r="D17" s="25" t="s">
        <v>338</v>
      </c>
      <c r="E17" s="7" t="s">
        <v>63</v>
      </c>
      <c r="F17" s="9">
        <v>110</v>
      </c>
      <c r="G17" s="10">
        <v>35.68</v>
      </c>
      <c r="H17" s="10">
        <v>45.22</v>
      </c>
      <c r="I17" s="290">
        <v>4974.2</v>
      </c>
      <c r="J17" s="41"/>
      <c r="L17" s="214"/>
      <c r="O17" s="263"/>
    </row>
    <row r="18" spans="1:18" s="311" customFormat="1" ht="19.5" customHeight="1">
      <c r="A18" s="7" t="s">
        <v>43</v>
      </c>
      <c r="B18" s="7" t="s">
        <v>347</v>
      </c>
      <c r="C18" s="7">
        <v>83693</v>
      </c>
      <c r="D18" s="17" t="s">
        <v>332</v>
      </c>
      <c r="E18" s="7" t="s">
        <v>22</v>
      </c>
      <c r="F18" s="9">
        <v>87</v>
      </c>
      <c r="G18" s="10">
        <v>4.09</v>
      </c>
      <c r="H18" s="10">
        <v>5.18</v>
      </c>
      <c r="I18" s="202">
        <v>450.66</v>
      </c>
      <c r="J18" s="41"/>
      <c r="L18" s="214"/>
      <c r="M18" s="312"/>
      <c r="O18" s="312"/>
    </row>
    <row r="19" spans="1:18" s="311" customFormat="1" ht="30">
      <c r="A19" s="7" t="s">
        <v>46</v>
      </c>
      <c r="B19" s="7" t="s">
        <v>348</v>
      </c>
      <c r="C19" s="7" t="s">
        <v>333</v>
      </c>
      <c r="D19" s="17" t="s">
        <v>334</v>
      </c>
      <c r="E19" s="7" t="s">
        <v>22</v>
      </c>
      <c r="F19" s="9">
        <v>870</v>
      </c>
      <c r="G19" s="10">
        <v>2.0099999999999998</v>
      </c>
      <c r="H19" s="10">
        <v>2.5499999999999998</v>
      </c>
      <c r="I19" s="202">
        <v>2218.5</v>
      </c>
      <c r="J19" s="41"/>
      <c r="L19" s="214"/>
      <c r="M19" s="312"/>
      <c r="O19" s="312"/>
    </row>
    <row r="20" spans="1:18" ht="45.75">
      <c r="A20" s="7" t="s">
        <v>48</v>
      </c>
      <c r="B20" s="7" t="s">
        <v>347</v>
      </c>
      <c r="C20" s="7">
        <v>94116</v>
      </c>
      <c r="D20" s="25" t="s">
        <v>325</v>
      </c>
      <c r="E20" s="7" t="s">
        <v>26</v>
      </c>
      <c r="F20" s="9">
        <v>43.5</v>
      </c>
      <c r="G20" s="10">
        <v>129.13999999999999</v>
      </c>
      <c r="H20" s="10">
        <v>163.68</v>
      </c>
      <c r="I20" s="290">
        <v>7120.08</v>
      </c>
      <c r="J20" s="41"/>
      <c r="L20" s="214"/>
      <c r="O20" s="263"/>
    </row>
    <row r="21" spans="1:18" ht="45">
      <c r="A21" s="7" t="s">
        <v>50</v>
      </c>
      <c r="B21" s="7" t="s">
        <v>347</v>
      </c>
      <c r="C21" s="7">
        <v>94991</v>
      </c>
      <c r="D21" s="281" t="s">
        <v>294</v>
      </c>
      <c r="E21" s="7" t="s">
        <v>26</v>
      </c>
      <c r="F21" s="9">
        <v>60.9</v>
      </c>
      <c r="G21" s="10">
        <v>442.44</v>
      </c>
      <c r="H21" s="10">
        <v>560.79</v>
      </c>
      <c r="I21" s="290">
        <v>34152.11</v>
      </c>
      <c r="J21" s="41"/>
      <c r="L21" s="214"/>
      <c r="O21" s="263"/>
    </row>
    <row r="22" spans="1:18" ht="30.75">
      <c r="A22" s="7" t="s">
        <v>52</v>
      </c>
      <c r="B22" s="7" t="s">
        <v>348</v>
      </c>
      <c r="C22" s="7" t="s">
        <v>322</v>
      </c>
      <c r="D22" s="282" t="s">
        <v>321</v>
      </c>
      <c r="E22" s="7" t="s">
        <v>22</v>
      </c>
      <c r="F22" s="9">
        <v>2.2799999999999998</v>
      </c>
      <c r="G22" s="10">
        <v>98.88</v>
      </c>
      <c r="H22" s="10">
        <v>125.33</v>
      </c>
      <c r="I22" s="202">
        <v>285.75</v>
      </c>
      <c r="J22" s="41"/>
      <c r="K22" s="283"/>
      <c r="L22" s="214"/>
      <c r="O22" s="263"/>
    </row>
    <row r="23" spans="1:18" ht="18.95" customHeight="1">
      <c r="A23" s="7" t="s">
        <v>54</v>
      </c>
      <c r="B23" s="7" t="s">
        <v>347</v>
      </c>
      <c r="C23" s="7">
        <v>98504</v>
      </c>
      <c r="D23" s="282" t="s">
        <v>353</v>
      </c>
      <c r="E23" s="7" t="s">
        <v>22</v>
      </c>
      <c r="F23" s="9">
        <v>0</v>
      </c>
      <c r="G23" s="10">
        <v>8.9700000000000006</v>
      </c>
      <c r="H23" s="10">
        <v>11.37</v>
      </c>
      <c r="I23" s="290">
        <v>0</v>
      </c>
      <c r="J23" s="41"/>
      <c r="K23" s="283"/>
      <c r="L23" s="214"/>
      <c r="O23" s="263"/>
    </row>
    <row r="24" spans="1:18" ht="30">
      <c r="A24" s="7" t="s">
        <v>57</v>
      </c>
      <c r="B24" s="7" t="s">
        <v>347</v>
      </c>
      <c r="C24" s="7">
        <v>73361</v>
      </c>
      <c r="D24" s="303" t="s">
        <v>337</v>
      </c>
      <c r="E24" s="7" t="s">
        <v>26</v>
      </c>
      <c r="F24" s="9">
        <v>0</v>
      </c>
      <c r="G24" s="10">
        <v>359.98</v>
      </c>
      <c r="H24" s="10">
        <v>456.27</v>
      </c>
      <c r="I24" s="290">
        <v>0</v>
      </c>
      <c r="J24" s="41"/>
      <c r="K24" s="283"/>
      <c r="L24" s="214"/>
      <c r="O24" s="263"/>
    </row>
    <row r="25" spans="1:18" ht="19.5" customHeight="1">
      <c r="A25" s="366" t="s">
        <v>38</v>
      </c>
      <c r="B25" s="367"/>
      <c r="C25" s="367"/>
      <c r="D25" s="368"/>
      <c r="E25" s="274"/>
      <c r="F25" s="275"/>
      <c r="G25" s="275"/>
      <c r="H25" s="276"/>
      <c r="I25" s="276">
        <v>49201.3</v>
      </c>
      <c r="J25" s="277">
        <v>0.22562035819587173</v>
      </c>
      <c r="K25" s="284"/>
      <c r="O25" s="263"/>
      <c r="Q25" s="212"/>
      <c r="R25" s="61"/>
    </row>
    <row r="26" spans="1:18" ht="15" customHeight="1">
      <c r="A26" s="361"/>
      <c r="B26" s="362"/>
      <c r="C26" s="362"/>
      <c r="D26" s="362"/>
      <c r="E26" s="294"/>
      <c r="F26" s="294"/>
      <c r="G26" s="294"/>
      <c r="H26" s="294"/>
      <c r="I26" s="294"/>
      <c r="J26" s="295"/>
      <c r="K26" s="284"/>
      <c r="O26" s="263"/>
      <c r="Q26" s="212"/>
      <c r="R26" s="61"/>
    </row>
    <row r="27" spans="1:18" ht="19.5" customHeight="1">
      <c r="A27" s="26">
        <v>3</v>
      </c>
      <c r="B27" s="15"/>
      <c r="C27" s="26"/>
      <c r="D27" s="15" t="s">
        <v>323</v>
      </c>
      <c r="E27" s="26"/>
      <c r="F27" s="12"/>
      <c r="G27" s="12"/>
      <c r="H27" s="13"/>
      <c r="I27" s="231"/>
      <c r="J27" s="42"/>
      <c r="K27" s="283"/>
      <c r="O27" s="263"/>
    </row>
    <row r="28" spans="1:18" ht="19.5" customHeight="1">
      <c r="A28" s="26"/>
      <c r="B28" s="15"/>
      <c r="C28" s="26"/>
      <c r="D28" s="15" t="s">
        <v>290</v>
      </c>
      <c r="E28" s="26"/>
      <c r="F28" s="12"/>
      <c r="G28" s="12"/>
      <c r="H28" s="13"/>
      <c r="I28" s="231"/>
      <c r="J28" s="42"/>
      <c r="K28" s="283"/>
      <c r="O28" s="263"/>
    </row>
    <row r="29" spans="1:18" s="206" customFormat="1" ht="48" customHeight="1">
      <c r="A29" s="7" t="s">
        <v>61</v>
      </c>
      <c r="B29" s="7" t="s">
        <v>347</v>
      </c>
      <c r="C29" s="7" t="s">
        <v>202</v>
      </c>
      <c r="D29" s="17" t="s">
        <v>291</v>
      </c>
      <c r="E29" s="7" t="s">
        <v>26</v>
      </c>
      <c r="F29" s="9">
        <v>300.74</v>
      </c>
      <c r="G29" s="10">
        <v>2.5</v>
      </c>
      <c r="H29" s="10">
        <v>3.17</v>
      </c>
      <c r="I29" s="290">
        <v>953.35</v>
      </c>
      <c r="J29" s="268"/>
      <c r="K29" s="285"/>
      <c r="M29" s="264"/>
      <c r="O29" s="264"/>
    </row>
    <row r="30" spans="1:18" s="206" customFormat="1" ht="60">
      <c r="A30" s="7" t="s">
        <v>64</v>
      </c>
      <c r="B30" s="7" t="s">
        <v>347</v>
      </c>
      <c r="C30" s="190" t="s">
        <v>28</v>
      </c>
      <c r="D30" s="17" t="s">
        <v>239</v>
      </c>
      <c r="E30" s="7" t="s">
        <v>26</v>
      </c>
      <c r="F30" s="9">
        <v>300.74</v>
      </c>
      <c r="G30" s="10">
        <v>1.38</v>
      </c>
      <c r="H30" s="10">
        <v>1.75</v>
      </c>
      <c r="I30" s="290">
        <v>526.29999999999995</v>
      </c>
      <c r="J30" s="268"/>
      <c r="K30" s="285"/>
      <c r="M30" s="264"/>
      <c r="O30" s="264"/>
    </row>
    <row r="31" spans="1:18" s="206" customFormat="1" ht="19.5" customHeight="1">
      <c r="A31" s="7" t="s">
        <v>195</v>
      </c>
      <c r="B31" s="7" t="s">
        <v>347</v>
      </c>
      <c r="C31" s="7">
        <v>100574</v>
      </c>
      <c r="D31" s="17" t="s">
        <v>343</v>
      </c>
      <c r="E31" s="7" t="s">
        <v>26</v>
      </c>
      <c r="F31" s="9">
        <v>300.74</v>
      </c>
      <c r="G31" s="10">
        <v>0.86</v>
      </c>
      <c r="H31" s="10">
        <v>1.0900000000000001</v>
      </c>
      <c r="I31" s="290">
        <v>327.81</v>
      </c>
      <c r="J31" s="268"/>
      <c r="K31" s="285"/>
      <c r="M31" s="264"/>
      <c r="O31" s="264"/>
    </row>
    <row r="32" spans="1:18" ht="19.5" customHeight="1">
      <c r="A32" s="24"/>
      <c r="B32" s="24"/>
      <c r="C32" s="24"/>
      <c r="D32" s="15" t="s">
        <v>40</v>
      </c>
      <c r="E32" s="24"/>
      <c r="F32" s="12"/>
      <c r="G32" s="19"/>
      <c r="H32" s="19"/>
      <c r="I32" s="231"/>
      <c r="J32" s="231"/>
      <c r="K32" s="286"/>
      <c r="O32" s="263"/>
    </row>
    <row r="33" spans="1:18" ht="30">
      <c r="A33" s="7" t="s">
        <v>199</v>
      </c>
      <c r="B33" s="7" t="s">
        <v>348</v>
      </c>
      <c r="C33" s="190" t="s">
        <v>293</v>
      </c>
      <c r="D33" s="17" t="s">
        <v>292</v>
      </c>
      <c r="E33" s="7" t="s">
        <v>22</v>
      </c>
      <c r="F33" s="299">
        <v>1503.71</v>
      </c>
      <c r="G33" s="10">
        <v>16.440000000000001</v>
      </c>
      <c r="H33" s="10">
        <v>20.84</v>
      </c>
      <c r="I33" s="202">
        <v>31337.32</v>
      </c>
      <c r="J33" s="268"/>
      <c r="K33" s="283"/>
      <c r="O33" s="263"/>
    </row>
    <row r="34" spans="1:18" ht="30">
      <c r="A34" s="7" t="s">
        <v>204</v>
      </c>
      <c r="B34" s="7" t="s">
        <v>347</v>
      </c>
      <c r="C34" s="190" t="s">
        <v>345</v>
      </c>
      <c r="D34" s="17" t="s">
        <v>344</v>
      </c>
      <c r="E34" s="7" t="s">
        <v>22</v>
      </c>
      <c r="F34" s="9">
        <v>1503.71</v>
      </c>
      <c r="G34" s="10">
        <v>1.49</v>
      </c>
      <c r="H34" s="10">
        <v>1.89</v>
      </c>
      <c r="I34" s="290">
        <v>2842.01</v>
      </c>
      <c r="J34" s="268"/>
      <c r="K34" s="283"/>
      <c r="O34" s="263"/>
    </row>
    <row r="35" spans="1:18" ht="19.5" customHeight="1">
      <c r="A35" s="366" t="s">
        <v>38</v>
      </c>
      <c r="B35" s="367"/>
      <c r="C35" s="367"/>
      <c r="D35" s="368"/>
      <c r="E35" s="278"/>
      <c r="F35" s="275"/>
      <c r="G35" s="279"/>
      <c r="H35" s="279"/>
      <c r="I35" s="280">
        <v>35986.79</v>
      </c>
      <c r="J35" s="277">
        <v>0.16502312845635408</v>
      </c>
      <c r="K35" s="283"/>
      <c r="O35" s="263"/>
    </row>
    <row r="36" spans="1:18" ht="15" customHeight="1">
      <c r="A36" s="361"/>
      <c r="B36" s="362"/>
      <c r="C36" s="362"/>
      <c r="D36" s="362"/>
      <c r="E36" s="294"/>
      <c r="F36" s="294"/>
      <c r="G36" s="294"/>
      <c r="H36" s="294"/>
      <c r="I36" s="294"/>
      <c r="J36" s="295"/>
      <c r="K36" s="283"/>
      <c r="O36" s="263"/>
    </row>
    <row r="37" spans="1:18" ht="19.5" customHeight="1">
      <c r="A37" s="26">
        <v>4</v>
      </c>
      <c r="B37" s="26"/>
      <c r="C37" s="26"/>
      <c r="D37" s="38" t="s">
        <v>324</v>
      </c>
      <c r="E37" s="26"/>
      <c r="F37" s="26"/>
      <c r="G37" s="26"/>
      <c r="H37" s="26"/>
      <c r="I37" s="26"/>
      <c r="J37" s="26"/>
      <c r="K37" s="286"/>
      <c r="N37" s="61"/>
      <c r="O37" s="263"/>
    </row>
    <row r="38" spans="1:18" ht="19.5" customHeight="1">
      <c r="A38" s="26"/>
      <c r="B38" s="15"/>
      <c r="C38" s="26"/>
      <c r="D38" s="15" t="s">
        <v>45</v>
      </c>
      <c r="E38" s="26"/>
      <c r="F38" s="12"/>
      <c r="G38" s="12"/>
      <c r="H38" s="13"/>
      <c r="I38" s="231"/>
      <c r="J38" s="42"/>
      <c r="K38" s="283"/>
      <c r="O38" s="263"/>
    </row>
    <row r="39" spans="1:18" ht="45">
      <c r="A39" s="7" t="s">
        <v>68</v>
      </c>
      <c r="B39" s="7" t="s">
        <v>347</v>
      </c>
      <c r="C39" s="7">
        <v>96396</v>
      </c>
      <c r="D39" s="17" t="s">
        <v>355</v>
      </c>
      <c r="E39" s="7" t="s">
        <v>26</v>
      </c>
      <c r="F39" s="9">
        <v>300.74</v>
      </c>
      <c r="G39" s="10">
        <v>96.45</v>
      </c>
      <c r="H39" s="10">
        <v>122.25</v>
      </c>
      <c r="I39" s="290">
        <v>36765.47</v>
      </c>
      <c r="J39" s="268"/>
      <c r="K39" s="286"/>
      <c r="L39" s="61"/>
      <c r="N39" s="61"/>
      <c r="O39" s="263"/>
    </row>
    <row r="40" spans="1:18" s="311" customFormat="1" ht="31.5" customHeight="1">
      <c r="A40" s="7" t="s">
        <v>70</v>
      </c>
      <c r="B40" s="7" t="s">
        <v>347</v>
      </c>
      <c r="C40" s="7">
        <v>93590</v>
      </c>
      <c r="D40" s="17" t="s">
        <v>335</v>
      </c>
      <c r="E40" s="7" t="s">
        <v>336</v>
      </c>
      <c r="F40" s="9">
        <v>9924.42</v>
      </c>
      <c r="G40" s="10">
        <v>0.65</v>
      </c>
      <c r="H40" s="10">
        <v>0.82</v>
      </c>
      <c r="I40" s="290">
        <v>8138.02</v>
      </c>
      <c r="J40" s="41"/>
      <c r="K40" s="313"/>
      <c r="M40" s="312"/>
      <c r="O40" s="312"/>
    </row>
    <row r="41" spans="1:18" ht="19.5" customHeight="1">
      <c r="A41" s="26"/>
      <c r="B41" s="15"/>
      <c r="C41" s="26"/>
      <c r="D41" s="15" t="s">
        <v>289</v>
      </c>
      <c r="E41" s="26"/>
      <c r="F41" s="12"/>
      <c r="G41" s="12"/>
      <c r="H41" s="13"/>
      <c r="I41" s="231"/>
      <c r="J41" s="42"/>
      <c r="K41" s="283"/>
      <c r="O41" s="263"/>
    </row>
    <row r="42" spans="1:18" ht="19.5" customHeight="1">
      <c r="A42" s="7" t="s">
        <v>73</v>
      </c>
      <c r="B42" s="7" t="s">
        <v>347</v>
      </c>
      <c r="C42" s="7">
        <v>96401</v>
      </c>
      <c r="D42" s="17" t="s">
        <v>354</v>
      </c>
      <c r="E42" s="7" t="s">
        <v>22</v>
      </c>
      <c r="F42" s="9">
        <v>1503.71</v>
      </c>
      <c r="G42" s="10">
        <v>6.51</v>
      </c>
      <c r="H42" s="10">
        <v>8.25</v>
      </c>
      <c r="I42" s="290">
        <v>12405.61</v>
      </c>
      <c r="J42" s="41"/>
      <c r="K42" s="286"/>
      <c r="O42" s="263"/>
    </row>
    <row r="43" spans="1:18" ht="30">
      <c r="A43" s="7" t="s">
        <v>256</v>
      </c>
      <c r="B43" s="7" t="s">
        <v>347</v>
      </c>
      <c r="C43" s="7">
        <v>96402</v>
      </c>
      <c r="D43" s="17" t="s">
        <v>356</v>
      </c>
      <c r="E43" s="7" t="s">
        <v>22</v>
      </c>
      <c r="F43" s="9">
        <v>1503.71</v>
      </c>
      <c r="G43" s="10">
        <v>1.72</v>
      </c>
      <c r="H43" s="10">
        <v>2.1800000000000002</v>
      </c>
      <c r="I43" s="290">
        <v>3278.09</v>
      </c>
      <c r="J43" s="41"/>
      <c r="K43" s="283"/>
      <c r="O43" s="263"/>
    </row>
    <row r="44" spans="1:18" ht="45">
      <c r="A44" s="7" t="s">
        <v>257</v>
      </c>
      <c r="B44" s="7" t="s">
        <v>347</v>
      </c>
      <c r="C44" s="49">
        <v>95995</v>
      </c>
      <c r="D44" s="17" t="s">
        <v>346</v>
      </c>
      <c r="E44" s="7" t="s">
        <v>26</v>
      </c>
      <c r="F44" s="9">
        <v>45.11</v>
      </c>
      <c r="G44" s="10">
        <v>912.76</v>
      </c>
      <c r="H44" s="10">
        <v>1156.92</v>
      </c>
      <c r="I44" s="290">
        <v>52188.66</v>
      </c>
      <c r="J44" s="41"/>
      <c r="K44" s="286"/>
      <c r="O44" s="263"/>
    </row>
    <row r="45" spans="1:18" s="311" customFormat="1" ht="33.75" customHeight="1">
      <c r="A45" s="7" t="s">
        <v>258</v>
      </c>
      <c r="B45" s="7" t="s">
        <v>347</v>
      </c>
      <c r="C45" s="7">
        <v>93590</v>
      </c>
      <c r="D45" s="17" t="s">
        <v>335</v>
      </c>
      <c r="E45" s="7" t="s">
        <v>336</v>
      </c>
      <c r="F45" s="9">
        <v>1488.63</v>
      </c>
      <c r="G45" s="10">
        <v>0.65</v>
      </c>
      <c r="H45" s="10">
        <v>0.82</v>
      </c>
      <c r="I45" s="290">
        <v>1220.68</v>
      </c>
      <c r="J45" s="41"/>
      <c r="K45" s="313"/>
      <c r="M45" s="312"/>
      <c r="O45" s="312"/>
    </row>
    <row r="46" spans="1:18" s="311" customFormat="1" ht="19.5" customHeight="1">
      <c r="A46" s="315" t="s">
        <v>340</v>
      </c>
      <c r="B46" s="7"/>
      <c r="C46" s="7"/>
      <c r="D46" s="17" t="s">
        <v>339</v>
      </c>
      <c r="E46" s="7" t="s">
        <v>281</v>
      </c>
      <c r="F46" s="9">
        <v>2</v>
      </c>
      <c r="G46" s="10">
        <v>180.02</v>
      </c>
      <c r="H46" s="10">
        <v>228.18</v>
      </c>
      <c r="I46" s="290">
        <v>456.36</v>
      </c>
      <c r="J46" s="41"/>
      <c r="K46" s="316"/>
      <c r="M46" s="312"/>
      <c r="O46" s="312"/>
    </row>
    <row r="47" spans="1:18" ht="19.5" customHeight="1">
      <c r="A47" s="365" t="s">
        <v>38</v>
      </c>
      <c r="B47" s="365"/>
      <c r="C47" s="365"/>
      <c r="D47" s="365"/>
      <c r="E47" s="274"/>
      <c r="F47" s="275"/>
      <c r="G47" s="275"/>
      <c r="H47" s="276"/>
      <c r="I47" s="276">
        <v>114452.89</v>
      </c>
      <c r="J47" s="277">
        <v>0.52484186471399541</v>
      </c>
      <c r="K47" s="284"/>
      <c r="O47" s="263"/>
      <c r="Q47" s="212"/>
      <c r="R47" s="61"/>
    </row>
    <row r="48" spans="1:18" ht="15" customHeight="1">
      <c r="A48" s="373"/>
      <c r="B48" s="374"/>
      <c r="C48" s="374"/>
      <c r="D48" s="374"/>
      <c r="E48" s="296"/>
      <c r="F48" s="296"/>
      <c r="G48" s="296"/>
      <c r="H48" s="296"/>
      <c r="I48" s="296"/>
      <c r="J48" s="297"/>
      <c r="K48" s="284"/>
      <c r="O48" s="263"/>
      <c r="Q48" s="212"/>
      <c r="R48" s="61"/>
    </row>
    <row r="49" spans="1:18" ht="19.5" customHeight="1">
      <c r="A49" s="26">
        <v>5</v>
      </c>
      <c r="B49" s="15"/>
      <c r="C49" s="26"/>
      <c r="D49" s="15" t="s">
        <v>300</v>
      </c>
      <c r="E49" s="15"/>
      <c r="F49" s="15"/>
      <c r="G49" s="15"/>
      <c r="H49" s="15"/>
      <c r="I49" s="15"/>
      <c r="J49" s="15"/>
      <c r="K49" s="284"/>
      <c r="O49" s="263"/>
      <c r="Q49" s="212"/>
      <c r="R49" s="61"/>
    </row>
    <row r="50" spans="1:18" ht="19.5" customHeight="1">
      <c r="A50" s="7" t="s">
        <v>76</v>
      </c>
      <c r="B50" s="7" t="s">
        <v>348</v>
      </c>
      <c r="C50" s="7" t="s">
        <v>314</v>
      </c>
      <c r="D50" s="305" t="s">
        <v>313</v>
      </c>
      <c r="E50" s="7" t="s">
        <v>9</v>
      </c>
      <c r="F50" s="9">
        <v>2</v>
      </c>
      <c r="G50" s="9">
        <v>2126.7199999999998</v>
      </c>
      <c r="H50" s="10">
        <v>2695.62</v>
      </c>
      <c r="I50" s="202">
        <v>5391.24</v>
      </c>
      <c r="J50" s="268"/>
      <c r="K50" s="284"/>
      <c r="O50" s="263"/>
      <c r="Q50" s="212"/>
      <c r="R50" s="61"/>
    </row>
    <row r="51" spans="1:18" ht="19.5" customHeight="1">
      <c r="A51" s="7" t="s">
        <v>79</v>
      </c>
      <c r="B51" s="7" t="s">
        <v>348</v>
      </c>
      <c r="C51" s="7" t="s">
        <v>301</v>
      </c>
      <c r="D51" s="289" t="s">
        <v>302</v>
      </c>
      <c r="E51" s="7" t="s">
        <v>9</v>
      </c>
      <c r="F51" s="9">
        <v>1</v>
      </c>
      <c r="G51" s="9">
        <v>3453.05</v>
      </c>
      <c r="H51" s="10">
        <v>4376.74</v>
      </c>
      <c r="I51" s="202">
        <v>4376.74</v>
      </c>
      <c r="J51" s="268"/>
      <c r="K51" s="284"/>
      <c r="O51" s="263"/>
      <c r="Q51" s="212"/>
      <c r="R51" s="61"/>
    </row>
    <row r="52" spans="1:18" ht="34.5" customHeight="1">
      <c r="A52" s="7" t="s">
        <v>81</v>
      </c>
      <c r="B52" s="7" t="s">
        <v>347</v>
      </c>
      <c r="C52" s="7">
        <v>72915</v>
      </c>
      <c r="D52" s="289" t="s">
        <v>303</v>
      </c>
      <c r="E52" s="7" t="s">
        <v>26</v>
      </c>
      <c r="F52" s="9">
        <v>27</v>
      </c>
      <c r="G52" s="9">
        <v>9.48</v>
      </c>
      <c r="H52" s="10">
        <v>12.02</v>
      </c>
      <c r="I52" s="290">
        <v>324.54000000000002</v>
      </c>
      <c r="J52" s="268"/>
      <c r="K52" s="284"/>
      <c r="O52" s="263"/>
      <c r="Q52" s="212"/>
      <c r="R52" s="61"/>
    </row>
    <row r="53" spans="1:18" ht="30">
      <c r="A53" s="7" t="s">
        <v>84</v>
      </c>
      <c r="B53" s="7" t="s">
        <v>347</v>
      </c>
      <c r="C53" s="7">
        <v>93382</v>
      </c>
      <c r="D53" s="289" t="s">
        <v>327</v>
      </c>
      <c r="E53" s="7" t="s">
        <v>26</v>
      </c>
      <c r="F53" s="9">
        <v>21.3</v>
      </c>
      <c r="G53" s="9">
        <v>26.44</v>
      </c>
      <c r="H53" s="10">
        <v>33.51</v>
      </c>
      <c r="I53" s="290">
        <v>713.76</v>
      </c>
      <c r="J53" s="268"/>
      <c r="K53" s="284"/>
      <c r="O53" s="263"/>
      <c r="Q53" s="212"/>
      <c r="R53" s="61"/>
    </row>
    <row r="54" spans="1:18" ht="45.75">
      <c r="A54" s="7" t="s">
        <v>86</v>
      </c>
      <c r="B54" s="7" t="s">
        <v>347</v>
      </c>
      <c r="C54" s="7">
        <v>94116</v>
      </c>
      <c r="D54" s="25" t="s">
        <v>325</v>
      </c>
      <c r="E54" s="7" t="s">
        <v>26</v>
      </c>
      <c r="F54" s="9">
        <v>0.9</v>
      </c>
      <c r="G54" s="10">
        <v>129.13999999999999</v>
      </c>
      <c r="H54" s="10">
        <v>163.68</v>
      </c>
      <c r="I54" s="290">
        <v>147.31</v>
      </c>
      <c r="J54" s="268"/>
      <c r="K54" s="284"/>
      <c r="O54" s="263"/>
      <c r="Q54" s="212"/>
      <c r="R54" s="61"/>
    </row>
    <row r="55" spans="1:18" ht="60">
      <c r="A55" s="7" t="s">
        <v>89</v>
      </c>
      <c r="B55" s="7" t="s">
        <v>347</v>
      </c>
      <c r="C55" s="7">
        <v>92210</v>
      </c>
      <c r="D55" s="289" t="s">
        <v>304</v>
      </c>
      <c r="E55" s="7" t="s">
        <v>63</v>
      </c>
      <c r="F55" s="9">
        <v>0</v>
      </c>
      <c r="G55" s="9">
        <v>91.26</v>
      </c>
      <c r="H55" s="10">
        <v>115.67</v>
      </c>
      <c r="I55" s="290">
        <v>0</v>
      </c>
      <c r="J55" s="268"/>
      <c r="K55" s="284"/>
      <c r="O55" s="263"/>
      <c r="Q55" s="212"/>
      <c r="R55" s="61"/>
    </row>
    <row r="56" spans="1:18" ht="60" customHeight="1">
      <c r="A56" s="7" t="s">
        <v>91</v>
      </c>
      <c r="B56" s="7" t="s">
        <v>347</v>
      </c>
      <c r="C56" s="7">
        <v>92212</v>
      </c>
      <c r="D56" s="298" t="s">
        <v>305</v>
      </c>
      <c r="E56" s="7" t="s">
        <v>63</v>
      </c>
      <c r="F56" s="9">
        <v>15</v>
      </c>
      <c r="G56" s="9">
        <v>148.13999999999999</v>
      </c>
      <c r="H56" s="10">
        <v>187.77</v>
      </c>
      <c r="I56" s="290">
        <v>2816.55</v>
      </c>
      <c r="J56" s="268"/>
      <c r="K56" s="284"/>
      <c r="O56" s="263"/>
      <c r="Q56" s="212"/>
      <c r="R56" s="61"/>
    </row>
    <row r="57" spans="1:18" ht="60" customHeight="1">
      <c r="A57" s="7" t="s">
        <v>307</v>
      </c>
      <c r="B57" s="7" t="s">
        <v>347</v>
      </c>
      <c r="C57" s="7">
        <v>92214</v>
      </c>
      <c r="D57" s="306" t="s">
        <v>318</v>
      </c>
      <c r="E57" s="7" t="s">
        <v>63</v>
      </c>
      <c r="F57" s="9">
        <v>0</v>
      </c>
      <c r="G57" s="9">
        <v>221.94</v>
      </c>
      <c r="H57" s="10">
        <v>281.31</v>
      </c>
      <c r="I57" s="290">
        <v>0</v>
      </c>
      <c r="J57" s="268"/>
      <c r="K57" s="284"/>
      <c r="O57" s="263"/>
      <c r="Q57" s="212"/>
      <c r="R57" s="61"/>
    </row>
    <row r="58" spans="1:18" ht="60" customHeight="1">
      <c r="A58" s="7" t="s">
        <v>308</v>
      </c>
      <c r="B58" s="7" t="s">
        <v>347</v>
      </c>
      <c r="C58" s="7">
        <v>92216</v>
      </c>
      <c r="D58" s="310" t="s">
        <v>357</v>
      </c>
      <c r="E58" s="7" t="s">
        <v>63</v>
      </c>
      <c r="F58" s="9">
        <v>0</v>
      </c>
      <c r="G58" s="9">
        <v>299.33</v>
      </c>
      <c r="H58" s="10">
        <v>379.4</v>
      </c>
      <c r="I58" s="290">
        <v>0</v>
      </c>
      <c r="J58" s="268"/>
      <c r="K58" s="284"/>
      <c r="O58" s="263"/>
      <c r="Q58" s="212"/>
      <c r="R58" s="61"/>
    </row>
    <row r="59" spans="1:18" ht="45">
      <c r="A59" s="7" t="s">
        <v>315</v>
      </c>
      <c r="B59" s="7" t="s">
        <v>347</v>
      </c>
      <c r="C59" s="7" t="s">
        <v>311</v>
      </c>
      <c r="D59" s="304" t="s">
        <v>309</v>
      </c>
      <c r="E59" s="7" t="s">
        <v>9</v>
      </c>
      <c r="F59" s="9">
        <v>0</v>
      </c>
      <c r="G59" s="9">
        <v>572.09</v>
      </c>
      <c r="H59" s="10">
        <v>725.12</v>
      </c>
      <c r="I59" s="290">
        <v>0</v>
      </c>
      <c r="J59" s="268"/>
      <c r="K59" s="284"/>
      <c r="O59" s="263"/>
      <c r="Q59" s="212"/>
      <c r="R59" s="61"/>
    </row>
    <row r="60" spans="1:18" ht="45">
      <c r="A60" s="7" t="s">
        <v>316</v>
      </c>
      <c r="B60" s="7" t="s">
        <v>347</v>
      </c>
      <c r="C60" s="7" t="s">
        <v>312</v>
      </c>
      <c r="D60" s="308" t="s">
        <v>310</v>
      </c>
      <c r="E60" s="7" t="s">
        <v>9</v>
      </c>
      <c r="F60" s="9">
        <v>1</v>
      </c>
      <c r="G60" s="9">
        <v>933.69</v>
      </c>
      <c r="H60" s="10">
        <v>1183.45</v>
      </c>
      <c r="I60" s="290">
        <v>1183.45</v>
      </c>
      <c r="J60" s="268"/>
      <c r="K60" s="284"/>
      <c r="O60" s="263"/>
      <c r="Q60" s="212"/>
      <c r="R60" s="61"/>
    </row>
    <row r="61" spans="1:18" ht="45">
      <c r="A61" s="7" t="s">
        <v>317</v>
      </c>
      <c r="B61" s="7" t="s">
        <v>347</v>
      </c>
      <c r="C61" s="7" t="s">
        <v>320</v>
      </c>
      <c r="D61" s="306" t="s">
        <v>319</v>
      </c>
      <c r="E61" s="7" t="s">
        <v>9</v>
      </c>
      <c r="F61" s="9">
        <v>0</v>
      </c>
      <c r="G61" s="9">
        <v>1394.84</v>
      </c>
      <c r="H61" s="10">
        <v>1767.96</v>
      </c>
      <c r="I61" s="290">
        <v>0</v>
      </c>
      <c r="J61" s="268"/>
      <c r="K61" s="284"/>
      <c r="O61" s="263"/>
      <c r="Q61" s="212"/>
      <c r="R61" s="61"/>
    </row>
    <row r="62" spans="1:18" ht="45" customHeight="1">
      <c r="A62" s="7" t="s">
        <v>330</v>
      </c>
      <c r="B62" s="7" t="s">
        <v>347</v>
      </c>
      <c r="C62" s="7" t="s">
        <v>328</v>
      </c>
      <c r="D62" s="310" t="s">
        <v>329</v>
      </c>
      <c r="E62" s="7" t="s">
        <v>9</v>
      </c>
      <c r="F62" s="9">
        <v>0</v>
      </c>
      <c r="G62" s="9">
        <v>1961.85</v>
      </c>
      <c r="H62" s="10">
        <v>2486.64</v>
      </c>
      <c r="I62" s="290">
        <v>0</v>
      </c>
      <c r="J62" s="268"/>
      <c r="K62" s="284"/>
      <c r="O62" s="263"/>
      <c r="Q62" s="212"/>
      <c r="R62" s="61"/>
    </row>
    <row r="63" spans="1:18" ht="30">
      <c r="A63" s="7" t="s">
        <v>331</v>
      </c>
      <c r="B63" s="7" t="s">
        <v>347</v>
      </c>
      <c r="C63" s="7">
        <v>94293</v>
      </c>
      <c r="D63" s="303" t="s">
        <v>306</v>
      </c>
      <c r="E63" s="7" t="s">
        <v>63</v>
      </c>
      <c r="F63" s="9">
        <v>0</v>
      </c>
      <c r="G63" s="9">
        <v>106.05</v>
      </c>
      <c r="H63" s="10">
        <v>134.41999999999999</v>
      </c>
      <c r="I63" s="290">
        <v>0</v>
      </c>
      <c r="J63" s="268"/>
      <c r="K63" s="284"/>
      <c r="O63" s="263"/>
      <c r="Q63" s="212"/>
      <c r="R63" s="61"/>
    </row>
    <row r="64" spans="1:18" ht="19.5" customHeight="1">
      <c r="A64" s="365" t="s">
        <v>38</v>
      </c>
      <c r="B64" s="365"/>
      <c r="C64" s="365"/>
      <c r="D64" s="365"/>
      <c r="E64" s="274"/>
      <c r="F64" s="275"/>
      <c r="G64" s="275"/>
      <c r="H64" s="276"/>
      <c r="I64" s="276">
        <v>14953.59</v>
      </c>
      <c r="J64" s="277">
        <v>6.8572056675620469E-2</v>
      </c>
      <c r="K64" s="284"/>
      <c r="O64" s="263"/>
      <c r="Q64" s="212"/>
      <c r="R64" s="61"/>
    </row>
    <row r="65" spans="1:18" ht="15" customHeight="1">
      <c r="A65" s="361"/>
      <c r="B65" s="362"/>
      <c r="C65" s="362"/>
      <c r="D65" s="362"/>
      <c r="E65" s="294"/>
      <c r="F65" s="294"/>
      <c r="G65" s="294"/>
      <c r="H65" s="294"/>
      <c r="I65" s="294"/>
      <c r="J65" s="295"/>
      <c r="K65" s="284"/>
      <c r="O65" s="263"/>
      <c r="Q65" s="212"/>
      <c r="R65" s="61"/>
    </row>
    <row r="66" spans="1:18" ht="19.5" customHeight="1">
      <c r="A66" s="26">
        <v>6</v>
      </c>
      <c r="B66" s="15"/>
      <c r="C66" s="26"/>
      <c r="D66" s="15" t="s">
        <v>295</v>
      </c>
      <c r="E66" s="15"/>
      <c r="F66" s="15"/>
      <c r="G66" s="15"/>
      <c r="H66" s="15"/>
      <c r="I66" s="15"/>
      <c r="J66" s="15"/>
      <c r="K66" s="284"/>
      <c r="O66" s="263"/>
      <c r="Q66" s="212"/>
      <c r="R66" s="61"/>
    </row>
    <row r="67" spans="1:18" ht="30">
      <c r="A67" s="7" t="s">
        <v>184</v>
      </c>
      <c r="B67" s="7" t="s">
        <v>347</v>
      </c>
      <c r="C67" s="7">
        <v>13521</v>
      </c>
      <c r="D67" s="281" t="s">
        <v>358</v>
      </c>
      <c r="E67" s="7" t="s">
        <v>9</v>
      </c>
      <c r="F67" s="9">
        <v>1</v>
      </c>
      <c r="G67" s="9">
        <v>99</v>
      </c>
      <c r="H67" s="10">
        <v>125.48</v>
      </c>
      <c r="I67" s="290">
        <v>125.48</v>
      </c>
      <c r="J67" s="268"/>
      <c r="K67" s="284"/>
      <c r="O67" s="263"/>
      <c r="Q67" s="212"/>
      <c r="R67" s="61"/>
    </row>
    <row r="68" spans="1:18" ht="30">
      <c r="A68" s="7" t="s">
        <v>185</v>
      </c>
      <c r="B68" s="7" t="s">
        <v>347</v>
      </c>
      <c r="C68" s="7">
        <v>72947</v>
      </c>
      <c r="D68" s="17" t="s">
        <v>69</v>
      </c>
      <c r="E68" s="7" t="s">
        <v>22</v>
      </c>
      <c r="F68" s="9">
        <v>23.8</v>
      </c>
      <c r="G68" s="9">
        <v>15.02</v>
      </c>
      <c r="H68" s="10">
        <v>19.04</v>
      </c>
      <c r="I68" s="290">
        <v>453.15</v>
      </c>
      <c r="J68" s="268"/>
      <c r="K68" s="284"/>
      <c r="O68" s="263"/>
      <c r="Q68" s="212"/>
      <c r="R68" s="61"/>
    </row>
    <row r="69" spans="1:18" ht="30.75" customHeight="1">
      <c r="A69" s="7" t="s">
        <v>186</v>
      </c>
      <c r="B69" s="7" t="s">
        <v>348</v>
      </c>
      <c r="C69" s="7" t="s">
        <v>296</v>
      </c>
      <c r="D69" s="281" t="s">
        <v>297</v>
      </c>
      <c r="E69" s="7" t="s">
        <v>22</v>
      </c>
      <c r="F69" s="9">
        <v>0.59</v>
      </c>
      <c r="G69" s="9">
        <v>691.26</v>
      </c>
      <c r="H69" s="10">
        <v>876.17</v>
      </c>
      <c r="I69" s="202">
        <v>516.94000000000005</v>
      </c>
      <c r="J69" s="268"/>
      <c r="K69" s="284"/>
      <c r="O69" s="263"/>
      <c r="Q69" s="212"/>
      <c r="R69" s="61"/>
    </row>
    <row r="70" spans="1:18" ht="30">
      <c r="A70" s="7" t="s">
        <v>187</v>
      </c>
      <c r="B70" s="7" t="s">
        <v>348</v>
      </c>
      <c r="C70" s="7" t="s">
        <v>298</v>
      </c>
      <c r="D70" s="281" t="s">
        <v>299</v>
      </c>
      <c r="E70" s="7" t="s">
        <v>63</v>
      </c>
      <c r="F70" s="9">
        <v>3.6</v>
      </c>
      <c r="G70" s="9">
        <v>146.82</v>
      </c>
      <c r="H70" s="10">
        <v>186.09</v>
      </c>
      <c r="I70" s="202">
        <v>669.92</v>
      </c>
      <c r="J70" s="268"/>
      <c r="K70" s="284"/>
      <c r="O70" s="263"/>
      <c r="Q70" s="212"/>
      <c r="R70" s="61"/>
    </row>
    <row r="71" spans="1:18" ht="19.5" customHeight="1">
      <c r="A71" s="365" t="s">
        <v>38</v>
      </c>
      <c r="B71" s="365"/>
      <c r="C71" s="365"/>
      <c r="D71" s="365"/>
      <c r="E71" s="274"/>
      <c r="F71" s="275"/>
      <c r="G71" s="275"/>
      <c r="H71" s="276"/>
      <c r="I71" s="276">
        <v>1765.4900000000002</v>
      </c>
      <c r="J71" s="277">
        <v>8.0959341763577313E-3</v>
      </c>
      <c r="K71" s="284"/>
      <c r="O71" s="263"/>
      <c r="Q71" s="212"/>
      <c r="R71" s="61"/>
    </row>
    <row r="72" spans="1:18" ht="15" customHeight="1">
      <c r="A72" s="361"/>
      <c r="B72" s="362"/>
      <c r="C72" s="362"/>
      <c r="D72" s="362"/>
      <c r="E72" s="294"/>
      <c r="F72" s="294"/>
      <c r="G72" s="294"/>
      <c r="H72" s="294"/>
      <c r="I72" s="294"/>
      <c r="J72" s="295"/>
      <c r="K72" s="284"/>
      <c r="O72" s="263"/>
      <c r="Q72" s="212"/>
      <c r="R72" s="61"/>
    </row>
    <row r="73" spans="1:18" ht="22.5" customHeight="1">
      <c r="A73" s="365" t="s">
        <v>197</v>
      </c>
      <c r="B73" s="365"/>
      <c r="C73" s="365"/>
      <c r="D73" s="365"/>
      <c r="E73" s="365"/>
      <c r="F73" s="365"/>
      <c r="G73" s="365"/>
      <c r="H73" s="365"/>
      <c r="I73" s="276">
        <v>218071.19</v>
      </c>
      <c r="J73" s="277">
        <v>0.99999999999999989</v>
      </c>
      <c r="K73" s="287"/>
    </row>
    <row r="74" spans="1:18" ht="17.25" customHeight="1">
      <c r="A74" s="269"/>
      <c r="B74" s="269"/>
      <c r="C74" s="319"/>
      <c r="D74" s="269"/>
      <c r="E74" s="269"/>
      <c r="F74" s="269"/>
      <c r="G74" s="269"/>
      <c r="H74" s="269"/>
      <c r="I74" s="270"/>
      <c r="J74" s="271"/>
      <c r="K74" s="287"/>
    </row>
    <row r="75" spans="1:18" ht="15.75" customHeight="1">
      <c r="A75" s="364" t="s">
        <v>349</v>
      </c>
      <c r="B75" s="364"/>
      <c r="C75" s="364"/>
      <c r="D75" s="364"/>
      <c r="E75" s="314"/>
      <c r="F75" s="314"/>
      <c r="G75" s="358" t="s">
        <v>359</v>
      </c>
      <c r="H75" s="358"/>
      <c r="I75" s="358"/>
      <c r="J75" s="358"/>
      <c r="K75" s="288"/>
    </row>
    <row r="76" spans="1:18" ht="15.75">
      <c r="A76" s="27"/>
      <c r="B76" s="27"/>
      <c r="C76" s="28"/>
      <c r="D76" s="27"/>
      <c r="E76" s="28"/>
      <c r="F76" s="27"/>
      <c r="G76" s="309"/>
      <c r="H76" s="309"/>
      <c r="I76" s="309"/>
      <c r="J76" s="309"/>
      <c r="K76" s="288"/>
    </row>
    <row r="77" spans="1:18" ht="15.75">
      <c r="A77" s="27"/>
      <c r="B77" s="27"/>
      <c r="C77" s="28"/>
      <c r="D77" s="27"/>
      <c r="E77" s="28"/>
      <c r="F77" s="27"/>
      <c r="G77" s="307"/>
      <c r="H77" s="307"/>
      <c r="I77" s="307"/>
      <c r="J77" s="307"/>
      <c r="K77" s="288"/>
    </row>
    <row r="78" spans="1:18" ht="15.75">
      <c r="A78" s="27"/>
      <c r="B78" s="27"/>
      <c r="C78" s="28"/>
      <c r="D78" s="27"/>
      <c r="E78" s="28"/>
      <c r="F78" s="27"/>
      <c r="G78" s="307"/>
      <c r="H78" s="307"/>
      <c r="I78" s="307"/>
      <c r="J78" s="307"/>
      <c r="K78" s="288"/>
    </row>
    <row r="79" spans="1:18" ht="15.75">
      <c r="A79" s="27"/>
      <c r="B79" s="27"/>
      <c r="C79" s="28"/>
      <c r="D79" s="27"/>
      <c r="E79" s="28"/>
      <c r="F79" s="27"/>
      <c r="G79" s="307"/>
      <c r="H79" s="307"/>
      <c r="I79" s="307"/>
      <c r="J79" s="307"/>
      <c r="K79" s="288"/>
    </row>
    <row r="80" spans="1:18" ht="15.75">
      <c r="A80" s="27"/>
      <c r="B80" s="27"/>
      <c r="C80" s="28"/>
      <c r="D80" s="27"/>
      <c r="E80" s="28"/>
      <c r="F80" s="27"/>
      <c r="G80" s="307"/>
      <c r="H80" s="307"/>
      <c r="I80" s="307"/>
      <c r="J80" s="307"/>
      <c r="K80" s="288"/>
    </row>
    <row r="81" spans="1:12" ht="17.25" customHeight="1">
      <c r="A81" s="27"/>
      <c r="B81" s="27"/>
      <c r="C81" s="28"/>
      <c r="D81" s="27"/>
      <c r="E81" s="28"/>
      <c r="F81" s="27"/>
      <c r="G81" s="300"/>
      <c r="H81" s="300"/>
      <c r="I81" s="301"/>
      <c r="J81" s="300"/>
      <c r="K81" s="288"/>
    </row>
    <row r="82" spans="1:12" ht="15.75">
      <c r="A82" s="357" t="s">
        <v>341</v>
      </c>
      <c r="B82" s="357"/>
      <c r="C82" s="357"/>
      <c r="D82" s="357"/>
      <c r="E82" s="357" t="s">
        <v>95</v>
      </c>
      <c r="F82" s="357"/>
      <c r="G82" s="357"/>
      <c r="H82" s="357"/>
      <c r="I82" s="357"/>
      <c r="J82" s="357"/>
      <c r="K82" s="1"/>
      <c r="L82" s="61"/>
    </row>
    <row r="83" spans="1:12">
      <c r="A83" s="363" t="s">
        <v>342</v>
      </c>
      <c r="B83" s="363"/>
      <c r="C83" s="363"/>
      <c r="D83" s="363"/>
      <c r="E83" s="363" t="s">
        <v>96</v>
      </c>
      <c r="F83" s="363"/>
      <c r="G83" s="363"/>
      <c r="H83" s="363"/>
      <c r="I83" s="363"/>
      <c r="J83" s="363"/>
      <c r="K83" s="1"/>
      <c r="L83" s="61"/>
    </row>
    <row r="84" spans="1:12">
      <c r="A84" s="265"/>
      <c r="B84" s="266"/>
      <c r="C84" s="318"/>
      <c r="D84" s="266"/>
      <c r="E84" s="266"/>
      <c r="F84" s="266"/>
    </row>
    <row r="85" spans="1:12">
      <c r="A85" s="267"/>
    </row>
  </sheetData>
  <mergeCells count="31">
    <mergeCell ref="A1:J1"/>
    <mergeCell ref="A3:J3"/>
    <mergeCell ref="A5:J5"/>
    <mergeCell ref="A7:J7"/>
    <mergeCell ref="E10:E11"/>
    <mergeCell ref="F10:F11"/>
    <mergeCell ref="A73:H73"/>
    <mergeCell ref="G75:J75"/>
    <mergeCell ref="A8:J8"/>
    <mergeCell ref="A9:J9"/>
    <mergeCell ref="A10:A11"/>
    <mergeCell ref="B10:B11"/>
    <mergeCell ref="C10:C11"/>
    <mergeCell ref="D10:D11"/>
    <mergeCell ref="A14:D14"/>
    <mergeCell ref="A15:D15"/>
    <mergeCell ref="A48:D48"/>
    <mergeCell ref="A65:D65"/>
    <mergeCell ref="A25:D25"/>
    <mergeCell ref="A47:D47"/>
    <mergeCell ref="A35:D35"/>
    <mergeCell ref="A71:D71"/>
    <mergeCell ref="A64:D64"/>
    <mergeCell ref="A26:D26"/>
    <mergeCell ref="A36:D36"/>
    <mergeCell ref="A72:D72"/>
    <mergeCell ref="E82:J82"/>
    <mergeCell ref="E83:J83"/>
    <mergeCell ref="A83:D83"/>
    <mergeCell ref="A82:D82"/>
    <mergeCell ref="A75:D75"/>
  </mergeCells>
  <printOptions horizontalCentered="1"/>
  <pageMargins left="0.19685039370078741" right="0.19685039370078741" top="1.0236220472440944" bottom="0.11811023622047245" header="0.27559055118110237" footer="7.874015748031496E-2"/>
  <pageSetup paperSize="9" scale="50" fitToHeight="0" orientation="portrait" r:id="rId1"/>
  <headerFooter>
    <oddHeader>&amp;C&amp;G</oddHeader>
    <oddFooter>&amp;R&amp;P</oddFooter>
  </headerFooter>
  <rowBreaks count="1" manualBreakCount="1">
    <brk id="58" max="9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75" t="s">
        <v>170</v>
      </c>
      <c r="B1" s="375"/>
      <c r="C1" s="375"/>
      <c r="D1" s="375"/>
      <c r="E1" s="375"/>
      <c r="F1" s="375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376" t="s">
        <v>157</v>
      </c>
      <c r="B48" s="376"/>
      <c r="C48" s="376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11" t="s">
        <v>216</v>
      </c>
      <c r="B1" s="211"/>
      <c r="C1" s="211"/>
      <c r="D1" s="211"/>
      <c r="E1" s="211"/>
      <c r="F1" s="211"/>
    </row>
    <row r="2" spans="1:6" ht="15.75">
      <c r="A2" s="197">
        <v>1</v>
      </c>
      <c r="B2" s="197">
        <v>1</v>
      </c>
      <c r="C2" s="198" t="s">
        <v>17</v>
      </c>
      <c r="D2" s="198" t="s">
        <v>217</v>
      </c>
      <c r="E2" s="199"/>
      <c r="F2" s="199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v>6.4</v>
      </c>
      <c r="F3" s="7" t="s">
        <v>22</v>
      </c>
    </row>
    <row r="4" spans="1:6" ht="15.75">
      <c r="A4" s="194">
        <v>2</v>
      </c>
      <c r="B4" s="194">
        <v>2</v>
      </c>
      <c r="C4" s="195" t="s">
        <v>182</v>
      </c>
      <c r="D4" s="195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4">
        <v>3</v>
      </c>
      <c r="B7" s="194">
        <v>3</v>
      </c>
      <c r="C7" s="195" t="s">
        <v>183</v>
      </c>
      <c r="D7" s="195"/>
      <c r="E7" s="9"/>
      <c r="F7" s="194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7" t="s">
        <v>207</v>
      </c>
      <c r="B13" s="208" t="s">
        <v>213</v>
      </c>
      <c r="C13" s="209" t="s">
        <v>214</v>
      </c>
      <c r="D13" s="209"/>
      <c r="E13" s="210">
        <f>E12</f>
        <v>1139.2406000000001</v>
      </c>
      <c r="F13" s="207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4">
        <v>4</v>
      </c>
      <c r="B16" s="194">
        <v>4</v>
      </c>
      <c r="C16" s="195" t="s">
        <v>45</v>
      </c>
      <c r="D16" s="195"/>
      <c r="E16" s="9"/>
      <c r="F16" s="194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v>1003.94</v>
      </c>
      <c r="F17" s="7" t="s">
        <v>26</v>
      </c>
    </row>
    <row r="18" spans="1:6" ht="15.75">
      <c r="A18" s="194">
        <v>5</v>
      </c>
      <c r="B18" s="194">
        <v>5</v>
      </c>
      <c r="C18" s="195" t="s">
        <v>39</v>
      </c>
      <c r="D18" s="195"/>
      <c r="E18" s="9"/>
      <c r="F18" s="194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4">
        <v>6</v>
      </c>
      <c r="B24" s="194">
        <v>6</v>
      </c>
      <c r="C24" s="195" t="s">
        <v>206</v>
      </c>
      <c r="D24" s="195"/>
      <c r="E24" s="9"/>
      <c r="F24" s="194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v>16.32</v>
      </c>
      <c r="F29" s="7" t="s">
        <v>22</v>
      </c>
    </row>
    <row r="30" spans="1:6" ht="15.75">
      <c r="A30" s="194">
        <v>7</v>
      </c>
      <c r="B30" s="194">
        <v>7</v>
      </c>
      <c r="C30" s="195" t="s">
        <v>191</v>
      </c>
      <c r="D30" s="195"/>
      <c r="E30" s="9"/>
      <c r="F30" s="194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v>4</v>
      </c>
      <c r="F33" s="7" t="s">
        <v>9</v>
      </c>
    </row>
    <row r="34" spans="1:6" ht="15.75">
      <c r="A34" s="194">
        <v>8</v>
      </c>
      <c r="B34" s="194">
        <v>8</v>
      </c>
      <c r="C34" s="195" t="s">
        <v>196</v>
      </c>
      <c r="D34" s="195"/>
      <c r="E34" s="9"/>
      <c r="F34" s="194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47" t="s">
        <v>0</v>
      </c>
      <c r="C1" s="347"/>
      <c r="D1" s="347"/>
      <c r="E1" s="347"/>
      <c r="F1" s="347"/>
      <c r="G1" s="347"/>
      <c r="H1" s="347"/>
      <c r="I1" s="347"/>
      <c r="J1" s="347"/>
      <c r="K1" s="347"/>
    </row>
    <row r="2" spans="2:13" ht="18" customHeight="1" thickBot="1"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2:13" ht="18.75" customHeight="1" thickBot="1">
      <c r="B3" s="55" t="s">
        <v>1</v>
      </c>
      <c r="C3" s="348" t="s">
        <v>246</v>
      </c>
      <c r="D3" s="348"/>
      <c r="E3" s="348"/>
      <c r="F3" s="348"/>
      <c r="G3" s="348"/>
      <c r="H3" s="348"/>
      <c r="I3" s="348"/>
      <c r="J3" s="348"/>
      <c r="K3" s="348"/>
    </row>
    <row r="4" spans="2:13" ht="24" customHeight="1" thickBot="1">
      <c r="B4" s="55" t="s">
        <v>3</v>
      </c>
      <c r="C4" s="348" t="s">
        <v>260</v>
      </c>
      <c r="D4" s="348"/>
      <c r="E4" s="348"/>
      <c r="F4" s="348"/>
      <c r="G4" s="348"/>
      <c r="H4" s="348"/>
      <c r="I4" s="348"/>
      <c r="J4" s="348"/>
      <c r="K4" s="348"/>
    </row>
    <row r="5" spans="2:13" ht="32.25" thickBot="1">
      <c r="B5" s="381" t="s">
        <v>5</v>
      </c>
      <c r="C5" s="381" t="s">
        <v>6</v>
      </c>
      <c r="D5" s="381" t="s">
        <v>7</v>
      </c>
      <c r="E5" s="381" t="s">
        <v>8</v>
      </c>
      <c r="F5" s="382" t="s">
        <v>9</v>
      </c>
      <c r="G5" s="382" t="s">
        <v>10</v>
      </c>
      <c r="H5" s="215" t="s">
        <v>11</v>
      </c>
      <c r="I5" s="215" t="s">
        <v>12</v>
      </c>
      <c r="J5" s="215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81"/>
      <c r="C6" s="381"/>
      <c r="D6" s="381"/>
      <c r="E6" s="381"/>
      <c r="F6" s="382"/>
      <c r="G6" s="382"/>
      <c r="H6" s="215" t="s">
        <v>15</v>
      </c>
      <c r="I6" s="215" t="s">
        <v>16</v>
      </c>
      <c r="J6" s="215" t="s">
        <v>15</v>
      </c>
      <c r="K6" s="216"/>
      <c r="M6" s="213">
        <f>J10</f>
        <v>29028.260000000002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02">
        <f t="shared" ref="J8:J39" si="1">TRUNC(G8*I8,2)</f>
        <v>4622.8500000000004</v>
      </c>
      <c r="K8" s="41"/>
      <c r="L8" s="61"/>
      <c r="M8" s="213">
        <f>J33</f>
        <v>2508.5699999999997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02">
        <f t="shared" si="1"/>
        <v>24405.41</v>
      </c>
      <c r="K9" s="41"/>
      <c r="M9" s="214" t="e">
        <f>SUM(M5:M8)</f>
        <v>#REF!</v>
      </c>
    </row>
    <row r="10" spans="2:13" ht="15.75" customHeight="1">
      <c r="B10" s="239" t="s">
        <v>38</v>
      </c>
      <c r="C10" s="240"/>
      <c r="D10" s="240"/>
      <c r="E10" s="241"/>
      <c r="F10" s="217"/>
      <c r="G10" s="218"/>
      <c r="H10" s="218"/>
      <c r="I10" s="219"/>
      <c r="J10" s="219">
        <f>SUM(J8:J9)</f>
        <v>29028.260000000002</v>
      </c>
      <c r="K10" s="220">
        <f>J10/J42</f>
        <v>0.16707452638180298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7" t="s">
        <v>41</v>
      </c>
      <c r="C13" s="7" t="s">
        <v>249</v>
      </c>
      <c r="D13" s="7">
        <v>83338</v>
      </c>
      <c r="E13" s="23" t="s">
        <v>273</v>
      </c>
      <c r="F13" s="7" t="s">
        <v>231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02">
        <f t="shared" si="1"/>
        <v>2491.85</v>
      </c>
      <c r="K13" s="44"/>
    </row>
    <row r="14" spans="2:13" ht="59.25" customHeight="1">
      <c r="B14" s="7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02">
        <f t="shared" si="1"/>
        <v>1795.63</v>
      </c>
      <c r="K14" s="44"/>
    </row>
    <row r="15" spans="2:13" ht="30">
      <c r="B15" s="7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02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46.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02">
        <f t="shared" si="1"/>
        <v>1940.37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2194.16</v>
      </c>
      <c r="H18" s="31">
        <v>1.1599999999999999</v>
      </c>
      <c r="I18" s="10">
        <f>SUM(H18*1.2403)</f>
        <v>1.4387479999999999</v>
      </c>
      <c r="J18" s="202">
        <f>TRUNC(G18*I18,2)</f>
        <v>3156.84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7065.1952000000001</v>
      </c>
      <c r="H19" s="16">
        <v>1.03</v>
      </c>
      <c r="I19" s="10">
        <f>SUM(H19*1.2403)</f>
        <v>1.277509</v>
      </c>
      <c r="J19" s="202">
        <f t="shared" si="1"/>
        <v>9025.85</v>
      </c>
      <c r="K19" s="41"/>
      <c r="L19" s="61"/>
    </row>
    <row r="20" spans="2:12" ht="16.5" customHeight="1">
      <c r="B20" s="224"/>
      <c r="C20" s="225"/>
      <c r="D20" s="224"/>
      <c r="E20" s="15" t="s">
        <v>45</v>
      </c>
      <c r="F20" s="224"/>
      <c r="G20" s="227"/>
      <c r="H20" s="227"/>
      <c r="I20" s="232"/>
      <c r="J20" s="229"/>
      <c r="K20" s="230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02">
        <f t="shared" si="1"/>
        <v>51129.97</v>
      </c>
      <c r="K21" s="44"/>
      <c r="L21" s="61"/>
    </row>
    <row r="22" spans="2:12" ht="16.5" customHeight="1">
      <c r="B22" s="224"/>
      <c r="C22" s="225"/>
      <c r="D22" s="224"/>
      <c r="E22" s="15" t="s">
        <v>149</v>
      </c>
      <c r="F22" s="224"/>
      <c r="G22" s="227"/>
      <c r="H22" s="227"/>
      <c r="I22" s="232"/>
      <c r="J22" s="229"/>
      <c r="K22" s="230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02">
        <f t="shared" si="1"/>
        <v>12191.94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02">
        <f t="shared" si="1"/>
        <v>3347.34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02">
        <f t="shared" si="1"/>
        <v>41723.39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02">
        <f t="shared" si="1"/>
        <v>5643.53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02">
        <f t="shared" si="1"/>
        <v>365.75</v>
      </c>
      <c r="K27" s="41"/>
      <c r="L27" s="61"/>
    </row>
    <row r="28" spans="2:12" ht="15.75" customHeight="1">
      <c r="B28" s="239" t="s">
        <v>38</v>
      </c>
      <c r="C28" s="240"/>
      <c r="D28" s="240"/>
      <c r="E28" s="241"/>
      <c r="F28" s="217"/>
      <c r="G28" s="218"/>
      <c r="H28" s="218"/>
      <c r="I28" s="219"/>
      <c r="J28" s="219">
        <f>SUM(J13:J27)</f>
        <v>141274.06999999998</v>
      </c>
      <c r="K28" s="220">
        <f>J28/J42</f>
        <v>0.81311447311274165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7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6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239" t="s">
        <v>38</v>
      </c>
      <c r="C33" s="240"/>
      <c r="D33" s="240"/>
      <c r="E33" s="241"/>
      <c r="F33" s="217"/>
      <c r="G33" s="218"/>
      <c r="H33" s="218"/>
      <c r="I33" s="219"/>
      <c r="J33" s="221">
        <f>SUM(J30:J31)</f>
        <v>2508.5699999999997</v>
      </c>
      <c r="K33" s="220">
        <f>J33/J42</f>
        <v>1.4438279960479871E-2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02">
        <f t="shared" ref="J35" si="9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1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10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ref="I40" si="12">SUM(H40*1.2403)</f>
        <v>14.151823</v>
      </c>
      <c r="J40" s="202">
        <f t="shared" ref="J40" si="13">TRUNC(G40*I40,2)</f>
        <v>226.42</v>
      </c>
      <c r="K40" s="9"/>
      <c r="L40" s="61"/>
    </row>
    <row r="41" spans="2:12" ht="16.5" customHeight="1" thickBot="1">
      <c r="B41" s="242" t="s">
        <v>38</v>
      </c>
      <c r="C41" s="243"/>
      <c r="D41" s="243"/>
      <c r="E41" s="244"/>
      <c r="F41" s="217"/>
      <c r="G41" s="218"/>
      <c r="H41" s="218"/>
      <c r="I41" s="219"/>
      <c r="J41" s="219">
        <f>SUM(J35:J39)</f>
        <v>933.48</v>
      </c>
      <c r="K41" s="220">
        <f>J41/J42</f>
        <v>5.3727205449753254E-3</v>
      </c>
      <c r="L41" s="61"/>
    </row>
    <row r="42" spans="2:12" ht="22.5" customHeight="1" thickBot="1">
      <c r="B42" s="378" t="s">
        <v>197</v>
      </c>
      <c r="C42" s="379"/>
      <c r="D42" s="379"/>
      <c r="E42" s="379"/>
      <c r="F42" s="379"/>
      <c r="G42" s="379"/>
      <c r="H42" s="379"/>
      <c r="I42" s="380"/>
      <c r="J42" s="222">
        <f>TRUNC(J10+J28+J41+J33,2)</f>
        <v>173744.38</v>
      </c>
      <c r="K42" s="223">
        <f>K10+K28+K41+K33</f>
        <v>0.99999999999999978</v>
      </c>
      <c r="L42" s="5"/>
    </row>
    <row r="43" spans="2:12" ht="15.75">
      <c r="B43" s="27" t="s">
        <v>247</v>
      </c>
      <c r="C43" s="27"/>
      <c r="D43" s="27"/>
      <c r="E43" s="27"/>
      <c r="F43" s="28"/>
      <c r="G43" s="27"/>
      <c r="H43" s="358" t="s">
        <v>248</v>
      </c>
      <c r="I43" s="358"/>
      <c r="J43" s="358"/>
      <c r="K43" s="358"/>
      <c r="L43" s="1"/>
    </row>
    <row r="44" spans="2:12" ht="15.75">
      <c r="B44" s="20"/>
      <c r="C44" s="20"/>
      <c r="D44" s="20"/>
      <c r="E44" s="20"/>
      <c r="F44" s="21"/>
      <c r="G44" s="20"/>
      <c r="H44" s="356"/>
      <c r="I44" s="356"/>
      <c r="J44" s="356"/>
      <c r="K44" s="356"/>
      <c r="L44" s="64"/>
    </row>
    <row r="45" spans="2:12" ht="15.75">
      <c r="B45" s="20"/>
      <c r="C45" s="20"/>
      <c r="D45" s="20"/>
      <c r="E45" s="20"/>
      <c r="F45" s="21"/>
      <c r="G45" s="20"/>
      <c r="H45" s="233"/>
      <c r="I45" s="233"/>
      <c r="J45" s="233"/>
      <c r="K45" s="233"/>
      <c r="L45" s="64"/>
    </row>
    <row r="46" spans="2:12" ht="15.75">
      <c r="B46" s="20"/>
      <c r="C46" s="20"/>
      <c r="D46" s="20"/>
      <c r="E46" s="20"/>
      <c r="F46" s="21"/>
      <c r="G46" s="20"/>
      <c r="H46" s="233"/>
      <c r="I46" s="233"/>
      <c r="J46" s="233"/>
      <c r="K46" s="233"/>
      <c r="L46" s="64"/>
    </row>
    <row r="47" spans="2:12" ht="15.75">
      <c r="B47" s="20"/>
      <c r="C47" s="20"/>
      <c r="D47" s="20"/>
      <c r="E47" s="20"/>
      <c r="F47" s="21"/>
      <c r="G47" s="20"/>
      <c r="H47" s="193"/>
      <c r="I47" s="193"/>
      <c r="J47" s="193"/>
      <c r="K47" s="193"/>
      <c r="L47" s="1"/>
    </row>
    <row r="48" spans="2:12" ht="15.75">
      <c r="B48" s="20"/>
      <c r="C48" s="20"/>
      <c r="D48" s="20"/>
      <c r="E48" s="20"/>
      <c r="F48" s="21"/>
      <c r="G48" s="20"/>
      <c r="H48" s="193"/>
      <c r="I48" s="193"/>
      <c r="J48" s="193"/>
      <c r="K48" s="193"/>
      <c r="L48" s="1"/>
    </row>
    <row r="49" spans="2:13" ht="15.75">
      <c r="B49" s="29" t="s">
        <v>95</v>
      </c>
      <c r="C49" s="29"/>
      <c r="D49" s="29"/>
      <c r="E49" s="30"/>
      <c r="F49" s="357" t="s">
        <v>244</v>
      </c>
      <c r="G49" s="357"/>
      <c r="H49" s="357"/>
      <c r="I49" s="357"/>
      <c r="J49" s="357"/>
      <c r="K49" s="357"/>
      <c r="L49" s="1"/>
      <c r="M49" s="61"/>
    </row>
    <row r="50" spans="2:13">
      <c r="B50" s="354" t="s">
        <v>96</v>
      </c>
      <c r="C50" s="354"/>
      <c r="D50" s="354"/>
      <c r="E50" s="354"/>
      <c r="F50" s="353" t="s">
        <v>245</v>
      </c>
      <c r="G50" s="353"/>
      <c r="H50" s="353"/>
      <c r="I50" s="353"/>
      <c r="J50" s="353"/>
      <c r="K50" s="353"/>
      <c r="L50" s="1"/>
      <c r="M50" s="61"/>
    </row>
    <row r="51" spans="2:13" ht="15.75">
      <c r="B51" s="2"/>
      <c r="C51" s="2"/>
      <c r="D51" s="2"/>
      <c r="E51" s="3"/>
      <c r="F51" s="377" t="s">
        <v>277</v>
      </c>
      <c r="G51" s="377"/>
      <c r="H51" s="377"/>
      <c r="I51" s="377"/>
      <c r="J51" s="377"/>
      <c r="K51" s="377"/>
      <c r="L51" s="1"/>
    </row>
    <row r="52" spans="2:13">
      <c r="B52" s="191"/>
      <c r="C52" s="191"/>
      <c r="D52" s="191"/>
      <c r="E52" s="191"/>
      <c r="F52" s="191"/>
      <c r="G52" s="191"/>
    </row>
    <row r="53" spans="2:13">
      <c r="B53" s="345"/>
      <c r="C53" s="345"/>
      <c r="D53" s="345"/>
      <c r="E53" s="345"/>
      <c r="F53" s="345"/>
      <c r="G53" s="345"/>
    </row>
    <row r="54" spans="2:13">
      <c r="B54" s="346"/>
      <c r="C54" s="346"/>
      <c r="D54" s="346"/>
      <c r="E54" s="346"/>
      <c r="F54" s="346"/>
      <c r="G54" s="346"/>
    </row>
    <row r="55" spans="2:13">
      <c r="B55" s="346"/>
      <c r="C55" s="346"/>
      <c r="D55" s="346"/>
      <c r="E55" s="346"/>
      <c r="F55" s="346"/>
      <c r="G55" s="346"/>
    </row>
  </sheetData>
  <mergeCells count="19"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50:E50"/>
    <mergeCell ref="F50:K50"/>
    <mergeCell ref="B53:G53"/>
    <mergeCell ref="B54:G54"/>
    <mergeCell ref="B55:G55"/>
    <mergeCell ref="F51:K5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47" t="s">
        <v>127</v>
      </c>
      <c r="C1" s="347"/>
      <c r="D1" s="347"/>
      <c r="E1" s="347"/>
      <c r="F1" s="347"/>
      <c r="G1" s="347"/>
      <c r="H1" s="347"/>
      <c r="I1" s="347"/>
      <c r="J1" s="347"/>
      <c r="K1" s="347"/>
    </row>
    <row r="2" spans="2:13" ht="18" customHeight="1" thickBot="1"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2:13" ht="18.75" customHeight="1" thickBot="1">
      <c r="B3" s="55" t="s">
        <v>1</v>
      </c>
      <c r="C3" s="348" t="s">
        <v>246</v>
      </c>
      <c r="D3" s="348"/>
      <c r="E3" s="348"/>
      <c r="F3" s="348"/>
      <c r="G3" s="348"/>
      <c r="H3" s="348"/>
      <c r="I3" s="348"/>
      <c r="J3" s="348"/>
      <c r="K3" s="348"/>
    </row>
    <row r="4" spans="2:13" ht="24" customHeight="1" thickBot="1">
      <c r="B4" s="55" t="s">
        <v>3</v>
      </c>
      <c r="C4" s="348" t="s">
        <v>260</v>
      </c>
      <c r="D4" s="348"/>
      <c r="E4" s="348"/>
      <c r="F4" s="348"/>
      <c r="G4" s="348"/>
      <c r="H4" s="348"/>
      <c r="I4" s="348"/>
      <c r="J4" s="348"/>
      <c r="K4" s="348"/>
    </row>
    <row r="5" spans="2:13" ht="32.25" thickBot="1">
      <c r="B5" s="381" t="s">
        <v>5</v>
      </c>
      <c r="C5" s="381" t="s">
        <v>6</v>
      </c>
      <c r="D5" s="381" t="s">
        <v>7</v>
      </c>
      <c r="E5" s="381" t="s">
        <v>8</v>
      </c>
      <c r="F5" s="382" t="s">
        <v>9</v>
      </c>
      <c r="G5" s="382" t="s">
        <v>10</v>
      </c>
      <c r="H5" s="237" t="s">
        <v>11</v>
      </c>
      <c r="I5" s="237" t="s">
        <v>12</v>
      </c>
      <c r="J5" s="237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81"/>
      <c r="C6" s="381"/>
      <c r="D6" s="381"/>
      <c r="E6" s="381"/>
      <c r="F6" s="382"/>
      <c r="G6" s="382"/>
      <c r="H6" s="237" t="s">
        <v>15</v>
      </c>
      <c r="I6" s="237" t="s">
        <v>16</v>
      </c>
      <c r="J6" s="237" t="s">
        <v>15</v>
      </c>
      <c r="K6" s="216"/>
      <c r="M6" s="213">
        <f>J10</f>
        <v>57896.229999999996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v>1451.92</v>
      </c>
      <c r="H8" s="16">
        <v>5.12</v>
      </c>
      <c r="I8" s="10">
        <f t="shared" ref="I8:I9" si="0">SUM(H8*1.2403)</f>
        <v>6.3503359999999995</v>
      </c>
      <c r="J8" s="202">
        <f t="shared" ref="J8:J40" si="1">TRUNC(G8*I8,2)</f>
        <v>9220.17</v>
      </c>
      <c r="K8" s="41"/>
      <c r="L8" s="61"/>
      <c r="M8" s="213">
        <f>J33</f>
        <v>4611.08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v>1451.92</v>
      </c>
      <c r="H9" s="16">
        <v>27.03</v>
      </c>
      <c r="I9" s="10">
        <f t="shared" si="0"/>
        <v>33.525309</v>
      </c>
      <c r="J9" s="202">
        <f t="shared" si="1"/>
        <v>48676.06</v>
      </c>
      <c r="K9" s="41"/>
      <c r="M9" s="214" t="e">
        <f>SUM(M5:M8)</f>
        <v>#REF!</v>
      </c>
    </row>
    <row r="10" spans="2:13" ht="15.75" customHeight="1">
      <c r="B10" s="384" t="s">
        <v>38</v>
      </c>
      <c r="C10" s="385"/>
      <c r="D10" s="385"/>
      <c r="E10" s="386"/>
      <c r="F10" s="217"/>
      <c r="G10" s="218"/>
      <c r="H10" s="218"/>
      <c r="I10" s="219"/>
      <c r="J10" s="219">
        <f>SUM(J8:J9)</f>
        <v>57896.229999999996</v>
      </c>
      <c r="K10" s="220">
        <f>J10/J42</f>
        <v>0.19760497415370243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8" t="s">
        <v>41</v>
      </c>
      <c r="C13" s="8" t="s">
        <v>249</v>
      </c>
      <c r="D13" s="8">
        <v>83338</v>
      </c>
      <c r="E13" s="23" t="s">
        <v>273</v>
      </c>
      <c r="F13" s="8" t="s">
        <v>231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38">
        <f t="shared" si="1"/>
        <v>4114.5600000000004</v>
      </c>
      <c r="K13" s="44"/>
    </row>
    <row r="14" spans="2:13" ht="59.25" customHeight="1">
      <c r="B14" s="8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02">
        <f t="shared" si="1"/>
        <v>2964.96</v>
      </c>
      <c r="K14" s="44"/>
    </row>
    <row r="15" spans="2:13" ht="30">
      <c r="B15" s="8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13098.7392</v>
      </c>
      <c r="H15" s="16">
        <v>0.86</v>
      </c>
      <c r="I15" s="10">
        <f>SUM(H15*1.2403)</f>
        <v>1.0666579999999999</v>
      </c>
      <c r="J15" s="202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60.7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02">
        <f t="shared" si="1"/>
        <v>3147.73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3559.44</v>
      </c>
      <c r="H18" s="31">
        <v>1.1599999999999999</v>
      </c>
      <c r="I18" s="10">
        <f>SUM(H18*1.2403)</f>
        <v>1.4387479999999999</v>
      </c>
      <c r="J18" s="202">
        <f>TRUNC(G18*I18,2)</f>
        <v>5121.13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11461.3968</v>
      </c>
      <c r="H19" s="16">
        <v>1.03</v>
      </c>
      <c r="I19" s="10">
        <f>SUM(H19*1.2403)</f>
        <v>1.277509</v>
      </c>
      <c r="J19" s="202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31"/>
      <c r="K20" s="42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02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149</v>
      </c>
      <c r="F22" s="26"/>
      <c r="G22" s="12"/>
      <c r="H22" s="12"/>
      <c r="I22" s="13"/>
      <c r="J22" s="231"/>
      <c r="K22" s="42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02">
        <f t="shared" si="1"/>
        <v>19778.18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02">
        <f t="shared" si="1"/>
        <v>5430.17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02">
        <f t="shared" si="1"/>
        <v>67685.09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02">
        <f t="shared" si="1"/>
        <v>9155.1299999999992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02">
        <f t="shared" si="1"/>
        <v>593.34</v>
      </c>
      <c r="K27" s="41"/>
      <c r="L27" s="61"/>
    </row>
    <row r="28" spans="2:12" ht="15.75" customHeight="1">
      <c r="B28" s="384" t="s">
        <v>38</v>
      </c>
      <c r="C28" s="385"/>
      <c r="D28" s="385"/>
      <c r="E28" s="386"/>
      <c r="F28" s="217"/>
      <c r="G28" s="218"/>
      <c r="H28" s="218"/>
      <c r="I28" s="219"/>
      <c r="J28" s="219">
        <f>SUM(J13:J27)</f>
        <v>229548.95</v>
      </c>
      <c r="K28" s="220">
        <f>J28/J42</f>
        <v>0.78347095021143065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6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1.5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384" t="s">
        <v>38</v>
      </c>
      <c r="C33" s="385"/>
      <c r="D33" s="385"/>
      <c r="E33" s="386"/>
      <c r="F33" s="217"/>
      <c r="G33" s="218"/>
      <c r="H33" s="218"/>
      <c r="I33" s="219"/>
      <c r="J33" s="221">
        <f>SUM(J30:J32)</f>
        <v>4611.08</v>
      </c>
      <c r="K33" s="220">
        <f>J33/J42</f>
        <v>1.5738025502189942E-2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02">
        <f t="shared" ref="J35" si="8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0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9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si="9"/>
        <v>14.151823</v>
      </c>
      <c r="J40" s="202">
        <f t="shared" si="1"/>
        <v>226.42</v>
      </c>
      <c r="K40" s="9"/>
      <c r="L40" s="61"/>
    </row>
    <row r="41" spans="2:12" ht="16.5" customHeight="1" thickBot="1">
      <c r="B41" s="387" t="s">
        <v>38</v>
      </c>
      <c r="C41" s="388"/>
      <c r="D41" s="388"/>
      <c r="E41" s="389"/>
      <c r="F41" s="217"/>
      <c r="G41" s="218"/>
      <c r="H41" s="218"/>
      <c r="I41" s="219"/>
      <c r="J41" s="219">
        <f>SUM(J35:J39)</f>
        <v>933.48</v>
      </c>
      <c r="K41" s="220">
        <f>J41/J42</f>
        <v>3.1860501326770011E-3</v>
      </c>
      <c r="L41" s="61"/>
    </row>
    <row r="42" spans="2:12" ht="22.5" customHeight="1" thickBot="1">
      <c r="B42" s="378" t="s">
        <v>197</v>
      </c>
      <c r="C42" s="379"/>
      <c r="D42" s="379"/>
      <c r="E42" s="379"/>
      <c r="F42" s="379"/>
      <c r="G42" s="379"/>
      <c r="H42" s="379"/>
      <c r="I42" s="380"/>
      <c r="J42" s="222">
        <f>TRUNC(J10+J28+J41+J33,2)</f>
        <v>292989.74</v>
      </c>
      <c r="K42" s="223">
        <f>K10+K28+K41+K33</f>
        <v>1</v>
      </c>
      <c r="L42" s="5"/>
    </row>
    <row r="43" spans="2:12" ht="15.75">
      <c r="B43" s="27" t="s">
        <v>250</v>
      </c>
      <c r="C43" s="27"/>
      <c r="D43" s="27"/>
      <c r="E43" s="27"/>
      <c r="F43" s="28"/>
      <c r="G43" s="27"/>
      <c r="H43" s="358" t="s">
        <v>248</v>
      </c>
      <c r="I43" s="358"/>
      <c r="J43" s="358"/>
      <c r="K43" s="358"/>
      <c r="L43" s="1"/>
    </row>
    <row r="44" spans="2:12" ht="15.75">
      <c r="B44" s="20"/>
      <c r="C44" s="20"/>
      <c r="D44" s="20"/>
      <c r="E44" s="20"/>
      <c r="F44" s="21"/>
      <c r="G44" s="20"/>
      <c r="H44" s="356"/>
      <c r="I44" s="356"/>
      <c r="J44" s="356"/>
      <c r="K44" s="356"/>
      <c r="L44" s="64"/>
    </row>
    <row r="45" spans="2:12" ht="15.75">
      <c r="B45" s="20"/>
      <c r="C45" s="20"/>
      <c r="D45" s="20"/>
      <c r="E45" s="20"/>
      <c r="F45" s="21"/>
      <c r="G45" s="20"/>
      <c r="H45" s="236"/>
      <c r="I45" s="236"/>
      <c r="J45" s="236"/>
      <c r="K45" s="236"/>
      <c r="L45" s="64"/>
    </row>
    <row r="46" spans="2:12" ht="15.75">
      <c r="B46" s="20"/>
      <c r="C46" s="20"/>
      <c r="D46" s="20"/>
      <c r="E46" s="20"/>
      <c r="F46" s="21"/>
      <c r="G46" s="20"/>
      <c r="H46" s="236"/>
      <c r="I46" s="236"/>
      <c r="J46" s="236"/>
      <c r="K46" s="236"/>
      <c r="L46" s="64"/>
    </row>
    <row r="47" spans="2:12" ht="15.75">
      <c r="B47" s="20"/>
      <c r="C47" s="20"/>
      <c r="D47" s="20"/>
      <c r="E47" s="20"/>
      <c r="F47" s="21"/>
      <c r="G47" s="20"/>
      <c r="H47" s="236"/>
      <c r="I47" s="236"/>
      <c r="J47" s="236"/>
      <c r="K47" s="236"/>
      <c r="L47" s="1"/>
    </row>
    <row r="48" spans="2:12" ht="15.75">
      <c r="B48" s="20"/>
      <c r="C48" s="20"/>
      <c r="D48" s="20"/>
      <c r="E48" s="20"/>
      <c r="F48" s="21"/>
      <c r="G48" s="20"/>
      <c r="H48" s="236"/>
      <c r="I48" s="236"/>
      <c r="J48" s="236"/>
      <c r="K48" s="236"/>
      <c r="L48" s="1"/>
    </row>
    <row r="49" spans="2:13" ht="15.75">
      <c r="B49" s="29" t="s">
        <v>95</v>
      </c>
      <c r="C49" s="29"/>
      <c r="D49" s="29"/>
      <c r="E49" s="30"/>
      <c r="F49" s="357" t="s">
        <v>244</v>
      </c>
      <c r="G49" s="357"/>
      <c r="H49" s="357"/>
      <c r="I49" s="357"/>
      <c r="J49" s="357"/>
      <c r="K49" s="357"/>
      <c r="L49" s="1"/>
      <c r="M49" s="61"/>
    </row>
    <row r="50" spans="2:13">
      <c r="B50" s="354" t="s">
        <v>96</v>
      </c>
      <c r="C50" s="354"/>
      <c r="D50" s="354"/>
      <c r="E50" s="354"/>
      <c r="F50" s="353" t="s">
        <v>245</v>
      </c>
      <c r="G50" s="353"/>
      <c r="H50" s="353"/>
      <c r="I50" s="353"/>
      <c r="J50" s="353"/>
      <c r="K50" s="353"/>
      <c r="L50" s="1"/>
      <c r="M50" s="61"/>
    </row>
    <row r="51" spans="2:13" ht="15.75">
      <c r="B51" s="2"/>
      <c r="C51" s="2"/>
      <c r="D51" s="2"/>
      <c r="E51" s="3"/>
      <c r="F51" s="383" t="s">
        <v>276</v>
      </c>
      <c r="G51" s="383"/>
      <c r="H51" s="383"/>
      <c r="I51" s="383"/>
      <c r="J51" s="383"/>
      <c r="K51" s="383"/>
      <c r="L51" s="1"/>
    </row>
    <row r="52" spans="2:13">
      <c r="B52" s="234"/>
      <c r="C52" s="234"/>
      <c r="D52" s="234"/>
      <c r="E52" s="234"/>
      <c r="F52" s="234"/>
      <c r="G52" s="234"/>
    </row>
    <row r="53" spans="2:13">
      <c r="B53" s="345"/>
      <c r="C53" s="345"/>
      <c r="D53" s="345"/>
      <c r="E53" s="345"/>
      <c r="F53" s="345"/>
      <c r="G53" s="345"/>
    </row>
    <row r="54" spans="2:13">
      <c r="B54" s="346"/>
      <c r="C54" s="346"/>
      <c r="D54" s="346"/>
      <c r="E54" s="346"/>
      <c r="F54" s="346"/>
      <c r="G54" s="346"/>
    </row>
    <row r="55" spans="2:13">
      <c r="B55" s="346"/>
      <c r="C55" s="346"/>
      <c r="D55" s="346"/>
      <c r="E55" s="346"/>
      <c r="F55" s="346"/>
      <c r="G55" s="346"/>
    </row>
  </sheetData>
  <mergeCells count="23"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RELAÇÃO DAS RUAS</vt:lpstr>
      <vt:lpstr>CRONOGRAMA POR RUA</vt:lpstr>
      <vt:lpstr>RUA 8-9-10 E SEBASTIÃO A</vt:lpstr>
      <vt:lpstr>RUA SEBASTIÃO AUGUSTO INACIO</vt:lpstr>
      <vt:lpstr>RUA 14</vt:lpstr>
      <vt:lpstr>MEMORIA RUA SEBASTIAO AUGUSTO</vt:lpstr>
      <vt:lpstr>M Calculo</vt:lpstr>
      <vt:lpstr>Ruas Bambu Cerejeira e Macieira</vt:lpstr>
      <vt:lpstr>Ruas Bambu com Daniel</vt:lpstr>
      <vt:lpstr>Ruas Bambu com Daniel Parci (2)</vt:lpstr>
      <vt:lpstr>'CRONOGRAMA POR RUA'!Area_de_impressao</vt:lpstr>
      <vt:lpstr>'RELAÇÃO DAS RUAS'!Area_de_impressao</vt:lpstr>
      <vt:lpstr>'RUA 14'!Area_de_impressao</vt:lpstr>
      <vt:lpstr>'RUA 14'!Titulos_de_impressao</vt:lpstr>
      <vt:lpstr>'Ruas Bambu com Daniel Parci (2)'!Titulos_de_impressao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Lucas Felipe Ferraz</cp:lastModifiedBy>
  <cp:lastPrinted>2020-08-17T12:45:00Z</cp:lastPrinted>
  <dcterms:created xsi:type="dcterms:W3CDTF">2015-07-16T11:43:25Z</dcterms:created>
  <dcterms:modified xsi:type="dcterms:W3CDTF">2021-02-02T19:51:49Z</dcterms:modified>
</cp:coreProperties>
</file>